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comments3.xml" ContentType="application/vnd.openxmlformats-officedocument.spreadsheetml.comments+xml"/>
  <Override PartName="/xl/threadedComments/threadedComment3.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31"/>
  <workbookPr defaultThemeVersion="166925"/>
  <mc:AlternateContent xmlns:mc="http://schemas.openxmlformats.org/markup-compatibility/2006">
    <mc:Choice Requires="x15">
      <x15ac:absPath xmlns:x15ac="http://schemas.microsoft.com/office/spreadsheetml/2010/11/ac" url="C:\Voices Report 2026\"/>
    </mc:Choice>
  </mc:AlternateContent>
  <xr:revisionPtr revIDLastSave="0" documentId="8_{1E8151E2-283D-4DC6-81B7-F3BD65093FF6}" xr6:coauthVersionLast="47" xr6:coauthVersionMax="47" xr10:uidLastSave="{00000000-0000-0000-0000-000000000000}"/>
  <bookViews>
    <workbookView xWindow="-120" yWindow="-120" windowWidth="23280" windowHeight="14880" tabRatio="792" firstSheet="7" activeTab="7" xr2:uid="{16AD4206-0C80-4841-AC8D-AB9BE4D82349}"/>
  </bookViews>
  <sheets>
    <sheet name="HOME" sheetId="18" r:id="rId1"/>
    <sheet name="1. Sector" sheetId="17" r:id="rId2"/>
    <sheet name="2. Baseline" sheetId="19" r:id="rId3"/>
    <sheet name="3. Income source" sheetId="3" r:id="rId4"/>
    <sheet name="4. IE&amp;D - All clients" sheetId="1" r:id="rId5"/>
    <sheet name="5. IE&amp;D - Dependent children" sheetId="4" r:id="rId6"/>
    <sheet name="6. IE&amp;D - Region" sheetId="5" r:id="rId7"/>
    <sheet name="7. IE&amp;D - Age range" sheetId="6" r:id="rId8"/>
    <sheet name="8. IE&amp;D - Gender" sheetId="7" r:id="rId9"/>
    <sheet name="9. IE&amp;D - Ethnicity" sheetId="8" r:id="rId10"/>
    <sheet name="10. IE&amp;D - Income bracket" sheetId="9" r:id="rId11"/>
    <sheet name="11. Debt type" sheetId="22" r:id="rId12"/>
    <sheet name="12. I&amp;E - Car loans" sheetId="15" r:id="rId13"/>
    <sheet name="13. Hardship &amp; Advocacy" sheetId="24" r:id="rId1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7" i="15" l="1"/>
  <c r="C10" i="15"/>
  <c r="E7" i="15"/>
  <c r="D7" i="15"/>
  <c r="C7" i="15"/>
  <c r="B30" i="18"/>
  <c r="B29" i="18"/>
  <c r="B28" i="18"/>
  <c r="B27" i="18"/>
  <c r="B26" i="18"/>
  <c r="B25" i="18"/>
  <c r="B24" i="18"/>
  <c r="B23" i="18"/>
  <c r="B31" i="18"/>
  <c r="B22" i="18"/>
  <c r="B21" i="18"/>
  <c r="B20" i="18"/>
  <c r="B19" i="18"/>
  <c r="I5" i="19"/>
  <c r="K5" i="19"/>
  <c r="K43" i="19"/>
  <c r="J43" i="19"/>
  <c r="I32" i="19"/>
  <c r="H32" i="19"/>
  <c r="C16" i="15"/>
  <c r="D16" i="15"/>
  <c r="E16" i="15"/>
  <c r="E18" i="15"/>
  <c r="D18" i="15"/>
  <c r="C18" i="15"/>
  <c r="E9" i="15"/>
  <c r="D9" i="15"/>
  <c r="C9" i="15"/>
  <c r="E19" i="15"/>
  <c r="E10" i="15"/>
  <c r="D19" i="15"/>
  <c r="C19" i="15"/>
  <c r="D10" i="15"/>
  <c r="V52" i="22"/>
  <c r="U52" i="22"/>
  <c r="T52" i="22"/>
  <c r="S52" i="22"/>
  <c r="L52" i="22"/>
  <c r="K52" i="22"/>
  <c r="J52" i="22"/>
  <c r="I52" i="22"/>
  <c r="V51" i="22"/>
  <c r="U51" i="22"/>
  <c r="T51" i="22"/>
  <c r="S51" i="22"/>
  <c r="L51" i="22"/>
  <c r="K51" i="22"/>
  <c r="J51" i="22"/>
  <c r="I51" i="22"/>
  <c r="V50" i="22"/>
  <c r="U50" i="22"/>
  <c r="T50" i="22"/>
  <c r="S50" i="22"/>
  <c r="L50" i="22"/>
  <c r="K50" i="22"/>
  <c r="J50" i="22"/>
  <c r="I50" i="22"/>
  <c r="V49" i="22"/>
  <c r="U49" i="22"/>
  <c r="T49" i="22"/>
  <c r="S49" i="22"/>
  <c r="L49" i="22"/>
  <c r="K49" i="22"/>
  <c r="J49" i="22"/>
  <c r="I49" i="22"/>
  <c r="V48" i="22"/>
  <c r="U48" i="22"/>
  <c r="T48" i="22"/>
  <c r="S48" i="22"/>
  <c r="L48" i="22"/>
  <c r="K48" i="22"/>
  <c r="J48" i="22"/>
  <c r="I48" i="22"/>
  <c r="V47" i="22"/>
  <c r="U47" i="22"/>
  <c r="T47" i="22"/>
  <c r="S47" i="22"/>
  <c r="L47" i="22"/>
  <c r="K47" i="22"/>
  <c r="J47" i="22"/>
  <c r="I47" i="22"/>
  <c r="V46" i="22"/>
  <c r="U46" i="22"/>
  <c r="T46" i="22"/>
  <c r="S46" i="22"/>
  <c r="L46" i="22"/>
  <c r="K46" i="22"/>
  <c r="J46" i="22"/>
  <c r="I46" i="22"/>
  <c r="V45" i="22"/>
  <c r="U45" i="22"/>
  <c r="T45" i="22"/>
  <c r="S45" i="22"/>
  <c r="L45" i="22"/>
  <c r="K45" i="22"/>
  <c r="J45" i="22"/>
  <c r="I45" i="22"/>
  <c r="V44" i="22"/>
  <c r="U44" i="22"/>
  <c r="T44" i="22"/>
  <c r="S44" i="22"/>
  <c r="L44" i="22"/>
  <c r="K44" i="22"/>
  <c r="J44" i="22"/>
  <c r="I44" i="22"/>
  <c r="V39" i="22"/>
  <c r="U39" i="22"/>
  <c r="T39" i="22"/>
  <c r="S39" i="22"/>
  <c r="L39" i="22"/>
  <c r="K39" i="22"/>
  <c r="J39" i="22"/>
  <c r="I39" i="22"/>
  <c r="V38" i="22"/>
  <c r="U38" i="22"/>
  <c r="T38" i="22"/>
  <c r="S38" i="22"/>
  <c r="L38" i="22"/>
  <c r="K38" i="22"/>
  <c r="J38" i="22"/>
  <c r="I38" i="22"/>
  <c r="V37" i="22"/>
  <c r="U37" i="22"/>
  <c r="T37" i="22"/>
  <c r="S37" i="22"/>
  <c r="L37" i="22"/>
  <c r="K37" i="22"/>
  <c r="J37" i="22"/>
  <c r="I37" i="22"/>
  <c r="V36" i="22"/>
  <c r="U36" i="22"/>
  <c r="T36" i="22"/>
  <c r="S36" i="22"/>
  <c r="L36" i="22"/>
  <c r="K36" i="22"/>
  <c r="J36" i="22"/>
  <c r="I36" i="22"/>
  <c r="V29" i="22"/>
  <c r="U29" i="22"/>
  <c r="T29" i="22"/>
  <c r="S29" i="22"/>
  <c r="L29" i="22"/>
  <c r="K29" i="22"/>
  <c r="J29" i="22"/>
  <c r="I29" i="22"/>
  <c r="V27" i="22"/>
  <c r="U27" i="22"/>
  <c r="T27" i="22"/>
  <c r="S27" i="22"/>
  <c r="L27" i="22"/>
  <c r="K27" i="22"/>
  <c r="J27" i="22"/>
  <c r="I27" i="22"/>
  <c r="V26" i="22"/>
  <c r="U26" i="22"/>
  <c r="T26" i="22"/>
  <c r="S26" i="22"/>
  <c r="L26" i="22"/>
  <c r="K26" i="22"/>
  <c r="J26" i="22"/>
  <c r="I26" i="22"/>
  <c r="V25" i="22"/>
  <c r="U25" i="22"/>
  <c r="T25" i="22"/>
  <c r="S25" i="22"/>
  <c r="L25" i="22"/>
  <c r="K25" i="22"/>
  <c r="J25" i="22"/>
  <c r="I25" i="22"/>
  <c r="V24" i="22"/>
  <c r="U24" i="22"/>
  <c r="T24" i="22"/>
  <c r="S24" i="22"/>
  <c r="L24" i="22"/>
  <c r="K24" i="22"/>
  <c r="J24" i="22"/>
  <c r="I24" i="22"/>
  <c r="V21" i="22"/>
  <c r="U21" i="22"/>
  <c r="T21" i="22"/>
  <c r="S21" i="22"/>
  <c r="L21" i="22"/>
  <c r="K21" i="22"/>
  <c r="J21" i="22"/>
  <c r="I21" i="22"/>
  <c r="V20" i="22"/>
  <c r="U20" i="22"/>
  <c r="T20" i="22"/>
  <c r="S20" i="22"/>
  <c r="L20" i="22"/>
  <c r="K20" i="22"/>
  <c r="J20" i="22"/>
  <c r="I20" i="22"/>
  <c r="V19" i="22"/>
  <c r="U19" i="22"/>
  <c r="T19" i="22"/>
  <c r="S19" i="22"/>
  <c r="L19" i="22"/>
  <c r="K19" i="22"/>
  <c r="J19" i="22"/>
  <c r="I19" i="22"/>
  <c r="V18" i="22"/>
  <c r="U18" i="22"/>
  <c r="T18" i="22"/>
  <c r="S18" i="22"/>
  <c r="L18" i="22"/>
  <c r="K18" i="22"/>
  <c r="J18" i="22"/>
  <c r="I18" i="22"/>
  <c r="V17" i="22"/>
  <c r="U17" i="22"/>
  <c r="T17" i="22"/>
  <c r="S17" i="22"/>
  <c r="L17" i="22"/>
  <c r="K17" i="22"/>
  <c r="J17" i="22"/>
  <c r="I17" i="22"/>
  <c r="V16" i="22"/>
  <c r="U16" i="22"/>
  <c r="T16" i="22"/>
  <c r="S16" i="22"/>
  <c r="L16" i="22"/>
  <c r="K16" i="22"/>
  <c r="J16" i="22"/>
  <c r="I16" i="22"/>
  <c r="V15" i="22"/>
  <c r="U15" i="22"/>
  <c r="T15" i="22"/>
  <c r="S15" i="22"/>
  <c r="L15" i="22"/>
  <c r="K15" i="22"/>
  <c r="J15" i="22"/>
  <c r="I15" i="22"/>
  <c r="V14" i="22"/>
  <c r="U14" i="22"/>
  <c r="T14" i="22"/>
  <c r="S14" i="22"/>
  <c r="L14" i="22"/>
  <c r="K14" i="22"/>
  <c r="J14" i="22"/>
  <c r="I14" i="22"/>
  <c r="V11" i="22"/>
  <c r="U11" i="22"/>
  <c r="T11" i="22"/>
  <c r="S11" i="22"/>
  <c r="L11" i="22"/>
  <c r="K11" i="22"/>
  <c r="J11" i="22"/>
  <c r="I11" i="22"/>
  <c r="V10" i="22"/>
  <c r="U10" i="22"/>
  <c r="T10" i="22"/>
  <c r="S10" i="22"/>
  <c r="L10" i="22"/>
  <c r="K10" i="22"/>
  <c r="J10" i="22"/>
  <c r="I10" i="22"/>
  <c r="V9" i="22"/>
  <c r="U9" i="22"/>
  <c r="T9" i="22"/>
  <c r="S9" i="22"/>
  <c r="L9" i="22"/>
  <c r="K9" i="22"/>
  <c r="J9" i="22"/>
  <c r="I9" i="22"/>
  <c r="V8" i="22"/>
  <c r="U8" i="22"/>
  <c r="T8" i="22"/>
  <c r="S8" i="22"/>
  <c r="L8" i="22"/>
  <c r="K8" i="22"/>
  <c r="J8" i="22"/>
  <c r="I8" i="22"/>
  <c r="L88" i="9"/>
  <c r="K88" i="9"/>
  <c r="J88" i="9"/>
  <c r="I88" i="9"/>
  <c r="L87" i="9"/>
  <c r="K87" i="9"/>
  <c r="J87" i="9"/>
  <c r="I87" i="9"/>
  <c r="L86" i="9"/>
  <c r="K86" i="9"/>
  <c r="J86" i="9"/>
  <c r="I86" i="9"/>
  <c r="L85" i="9"/>
  <c r="K85" i="9"/>
  <c r="J85" i="9"/>
  <c r="I85" i="9"/>
  <c r="L84" i="9"/>
  <c r="K84" i="9"/>
  <c r="J84" i="9"/>
  <c r="I84" i="9"/>
  <c r="L80" i="9"/>
  <c r="K80" i="9"/>
  <c r="J80" i="9"/>
  <c r="I80" i="9"/>
  <c r="L79" i="9"/>
  <c r="K79" i="9"/>
  <c r="J79" i="9"/>
  <c r="I79" i="9"/>
  <c r="L78" i="9"/>
  <c r="K78" i="9"/>
  <c r="J78" i="9"/>
  <c r="I78" i="9"/>
  <c r="L77" i="9"/>
  <c r="K77" i="9"/>
  <c r="J77" i="9"/>
  <c r="I77" i="9"/>
  <c r="L76" i="9"/>
  <c r="K76" i="9"/>
  <c r="J76" i="9"/>
  <c r="I76" i="9"/>
  <c r="L70" i="9"/>
  <c r="K70" i="9"/>
  <c r="J70" i="9"/>
  <c r="I70" i="9"/>
  <c r="L69" i="9"/>
  <c r="K69" i="9"/>
  <c r="J69" i="9"/>
  <c r="I69" i="9"/>
  <c r="L68" i="9"/>
  <c r="K68" i="9"/>
  <c r="J68" i="9"/>
  <c r="I68" i="9"/>
  <c r="L67" i="9"/>
  <c r="K67" i="9"/>
  <c r="J67" i="9"/>
  <c r="I67" i="9"/>
  <c r="L66" i="9"/>
  <c r="K66" i="9"/>
  <c r="J66" i="9"/>
  <c r="I66" i="9"/>
  <c r="L62" i="9"/>
  <c r="K62" i="9"/>
  <c r="J62" i="9"/>
  <c r="I62" i="9"/>
  <c r="L61" i="9"/>
  <c r="K61" i="9"/>
  <c r="J61" i="9"/>
  <c r="I61" i="9"/>
  <c r="L60" i="9"/>
  <c r="K60" i="9"/>
  <c r="J60" i="9"/>
  <c r="I60" i="9"/>
  <c r="L59" i="9"/>
  <c r="K59" i="9"/>
  <c r="J59" i="9"/>
  <c r="I59" i="9"/>
  <c r="K58" i="9"/>
  <c r="I58" i="9"/>
  <c r="L54" i="9"/>
  <c r="K54" i="9"/>
  <c r="J54" i="9"/>
  <c r="I54" i="9"/>
  <c r="L53" i="9"/>
  <c r="K53" i="9"/>
  <c r="J53" i="9"/>
  <c r="I53" i="9"/>
  <c r="V52" i="9"/>
  <c r="S52" i="9"/>
  <c r="L52" i="9"/>
  <c r="K52" i="9"/>
  <c r="J52" i="9"/>
  <c r="I52" i="9"/>
  <c r="L51" i="9"/>
  <c r="K51" i="9"/>
  <c r="J51" i="9"/>
  <c r="I51" i="9"/>
  <c r="L50" i="9"/>
  <c r="K50" i="9"/>
  <c r="J50" i="9"/>
  <c r="I50" i="9"/>
  <c r="V49" i="9"/>
  <c r="S49" i="9"/>
  <c r="V46" i="9"/>
  <c r="S46" i="9"/>
  <c r="L46" i="9"/>
  <c r="K46" i="9"/>
  <c r="J46" i="9"/>
  <c r="I46" i="9"/>
  <c r="L45" i="9"/>
  <c r="K45" i="9"/>
  <c r="J45" i="9"/>
  <c r="I45" i="9"/>
  <c r="L44" i="9"/>
  <c r="K44" i="9"/>
  <c r="J44" i="9"/>
  <c r="I44" i="9"/>
  <c r="L43" i="9"/>
  <c r="K43" i="9"/>
  <c r="J43" i="9"/>
  <c r="I43" i="9"/>
  <c r="L42" i="9"/>
  <c r="K42" i="9"/>
  <c r="J42" i="9"/>
  <c r="I42" i="9"/>
  <c r="L38" i="9"/>
  <c r="K38" i="9"/>
  <c r="J38" i="9"/>
  <c r="I38" i="9"/>
  <c r="L37" i="9"/>
  <c r="K37" i="9"/>
  <c r="J37" i="9"/>
  <c r="I37" i="9"/>
  <c r="L36" i="9"/>
  <c r="K36" i="9"/>
  <c r="J36" i="9"/>
  <c r="I36" i="9"/>
  <c r="L35" i="9"/>
  <c r="K35" i="9"/>
  <c r="J35" i="9"/>
  <c r="I35" i="9"/>
  <c r="L34" i="9"/>
  <c r="K34" i="9"/>
  <c r="J34" i="9"/>
  <c r="I34" i="9"/>
  <c r="L30" i="9"/>
  <c r="K30" i="9"/>
  <c r="J30" i="9"/>
  <c r="I30" i="9"/>
  <c r="L29" i="9"/>
  <c r="K29" i="9"/>
  <c r="J29" i="9"/>
  <c r="I29" i="9"/>
  <c r="L28" i="9"/>
  <c r="K28" i="9"/>
  <c r="J28" i="9"/>
  <c r="I28" i="9"/>
  <c r="L27" i="9"/>
  <c r="K27" i="9"/>
  <c r="J27" i="9"/>
  <c r="I27" i="9"/>
  <c r="L26" i="9"/>
  <c r="K26" i="9"/>
  <c r="J26" i="9"/>
  <c r="I26" i="9"/>
  <c r="L20" i="9"/>
  <c r="K20" i="9"/>
  <c r="J20" i="9"/>
  <c r="I20" i="9"/>
  <c r="L19" i="9"/>
  <c r="K19" i="9"/>
  <c r="J19" i="9"/>
  <c r="I19" i="9"/>
  <c r="L18" i="9"/>
  <c r="K18" i="9"/>
  <c r="J18" i="9"/>
  <c r="I18" i="9"/>
  <c r="L17" i="9"/>
  <c r="K17" i="9"/>
  <c r="J17" i="9"/>
  <c r="I17" i="9"/>
  <c r="L16" i="9"/>
  <c r="K16" i="9"/>
  <c r="J16" i="9"/>
  <c r="I16" i="9"/>
  <c r="L12" i="9"/>
  <c r="K12" i="9"/>
  <c r="J12" i="9"/>
  <c r="I12" i="9"/>
  <c r="L11" i="9"/>
  <c r="K11" i="9"/>
  <c r="J11" i="9"/>
  <c r="I11" i="9"/>
  <c r="L10" i="9"/>
  <c r="K10" i="9"/>
  <c r="J10" i="9"/>
  <c r="I10" i="9"/>
  <c r="L9" i="9"/>
  <c r="K9" i="9"/>
  <c r="J9" i="9"/>
  <c r="I9" i="9"/>
  <c r="L8" i="9"/>
  <c r="K8" i="9"/>
  <c r="J8" i="9"/>
  <c r="I8" i="9"/>
  <c r="L208" i="8"/>
  <c r="K208" i="8"/>
  <c r="J208" i="8"/>
  <c r="I208" i="8"/>
  <c r="L207" i="8"/>
  <c r="K207" i="8"/>
  <c r="J207" i="8"/>
  <c r="I207" i="8"/>
  <c r="L206" i="8"/>
  <c r="K206" i="8"/>
  <c r="J206" i="8"/>
  <c r="I206" i="8"/>
  <c r="L205" i="8"/>
  <c r="K205" i="8"/>
  <c r="J205" i="8"/>
  <c r="I205" i="8"/>
  <c r="L204" i="8"/>
  <c r="K204" i="8"/>
  <c r="J204" i="8"/>
  <c r="I204" i="8"/>
  <c r="L203" i="8"/>
  <c r="K203" i="8"/>
  <c r="J203" i="8"/>
  <c r="I203" i="8"/>
  <c r="L202" i="8"/>
  <c r="K202" i="8"/>
  <c r="J202" i="8"/>
  <c r="I202" i="8"/>
  <c r="L201" i="8"/>
  <c r="K201" i="8"/>
  <c r="J201" i="8"/>
  <c r="I201" i="8"/>
  <c r="L200" i="8"/>
  <c r="K200" i="8"/>
  <c r="J200" i="8"/>
  <c r="I200" i="8"/>
  <c r="L199" i="8"/>
  <c r="K199" i="8"/>
  <c r="J199" i="8"/>
  <c r="I199" i="8"/>
  <c r="L198" i="8"/>
  <c r="K198" i="8"/>
  <c r="J198" i="8"/>
  <c r="I198" i="8"/>
  <c r="L197" i="8"/>
  <c r="K197" i="8"/>
  <c r="J197" i="8"/>
  <c r="I197" i="8"/>
  <c r="L196" i="8"/>
  <c r="K196" i="8"/>
  <c r="J196" i="8"/>
  <c r="I196" i="8"/>
  <c r="L195" i="8"/>
  <c r="K195" i="8"/>
  <c r="J195" i="8"/>
  <c r="I195" i="8"/>
  <c r="L194" i="8"/>
  <c r="K194" i="8"/>
  <c r="J194" i="8"/>
  <c r="I194" i="8"/>
  <c r="L193" i="8"/>
  <c r="K193" i="8"/>
  <c r="J193" i="8"/>
  <c r="I193" i="8"/>
  <c r="L192" i="8"/>
  <c r="K192" i="8"/>
  <c r="J192" i="8"/>
  <c r="I192" i="8"/>
  <c r="L188" i="8"/>
  <c r="K188" i="8"/>
  <c r="J188" i="8"/>
  <c r="I188" i="8"/>
  <c r="L187" i="8"/>
  <c r="K187" i="8"/>
  <c r="J187" i="8"/>
  <c r="I187" i="8"/>
  <c r="L186" i="8"/>
  <c r="K186" i="8"/>
  <c r="J186" i="8"/>
  <c r="I186" i="8"/>
  <c r="L185" i="8"/>
  <c r="K185" i="8"/>
  <c r="J185" i="8"/>
  <c r="I185" i="8"/>
  <c r="L184" i="8"/>
  <c r="K184" i="8"/>
  <c r="J184" i="8"/>
  <c r="I184" i="8"/>
  <c r="L183" i="8"/>
  <c r="K183" i="8"/>
  <c r="J183" i="8"/>
  <c r="I183" i="8"/>
  <c r="L182" i="8"/>
  <c r="K182" i="8"/>
  <c r="J182" i="8"/>
  <c r="I182" i="8"/>
  <c r="L181" i="8"/>
  <c r="K181" i="8"/>
  <c r="J181" i="8"/>
  <c r="I181" i="8"/>
  <c r="L180" i="8"/>
  <c r="K180" i="8"/>
  <c r="J180" i="8"/>
  <c r="I180" i="8"/>
  <c r="L179" i="8"/>
  <c r="K179" i="8"/>
  <c r="J179" i="8"/>
  <c r="I179" i="8"/>
  <c r="L178" i="8"/>
  <c r="K178" i="8"/>
  <c r="J178" i="8"/>
  <c r="I178" i="8"/>
  <c r="L177" i="8"/>
  <c r="K177" i="8"/>
  <c r="J177" i="8"/>
  <c r="I177" i="8"/>
  <c r="L176" i="8"/>
  <c r="K176" i="8"/>
  <c r="J176" i="8"/>
  <c r="I176" i="8"/>
  <c r="L175" i="8"/>
  <c r="K175" i="8"/>
  <c r="J175" i="8"/>
  <c r="I175" i="8"/>
  <c r="L174" i="8"/>
  <c r="K174" i="8"/>
  <c r="J174" i="8"/>
  <c r="I174" i="8"/>
  <c r="L173" i="8"/>
  <c r="K173" i="8"/>
  <c r="J173" i="8"/>
  <c r="I173" i="8"/>
  <c r="L172" i="8"/>
  <c r="K172" i="8"/>
  <c r="J172" i="8"/>
  <c r="I172" i="8"/>
  <c r="L166" i="8"/>
  <c r="K166" i="8"/>
  <c r="J166" i="8"/>
  <c r="I166" i="8"/>
  <c r="L165" i="8"/>
  <c r="K165" i="8"/>
  <c r="J165" i="8"/>
  <c r="I165" i="8"/>
  <c r="L164" i="8"/>
  <c r="K164" i="8"/>
  <c r="J164" i="8"/>
  <c r="I164" i="8"/>
  <c r="L163" i="8"/>
  <c r="K163" i="8"/>
  <c r="J163" i="8"/>
  <c r="I163" i="8"/>
  <c r="L162" i="8"/>
  <c r="K162" i="8"/>
  <c r="J162" i="8"/>
  <c r="I162" i="8"/>
  <c r="L161" i="8"/>
  <c r="K161" i="8"/>
  <c r="J161" i="8"/>
  <c r="I161" i="8"/>
  <c r="L160" i="8"/>
  <c r="K160" i="8"/>
  <c r="J160" i="8"/>
  <c r="I160" i="8"/>
  <c r="L159" i="8"/>
  <c r="K159" i="8"/>
  <c r="J159" i="8"/>
  <c r="I159" i="8"/>
  <c r="L158" i="8"/>
  <c r="K158" i="8"/>
  <c r="J158" i="8"/>
  <c r="I158" i="8"/>
  <c r="L157" i="8"/>
  <c r="K157" i="8"/>
  <c r="J157" i="8"/>
  <c r="I157" i="8"/>
  <c r="L156" i="8"/>
  <c r="K156" i="8"/>
  <c r="J156" i="8"/>
  <c r="I156" i="8"/>
  <c r="L155" i="8"/>
  <c r="K155" i="8"/>
  <c r="J155" i="8"/>
  <c r="I155" i="8"/>
  <c r="L154" i="8"/>
  <c r="K154" i="8"/>
  <c r="J154" i="8"/>
  <c r="I154" i="8"/>
  <c r="L153" i="8"/>
  <c r="K153" i="8"/>
  <c r="J153" i="8"/>
  <c r="I153" i="8"/>
  <c r="L152" i="8"/>
  <c r="K152" i="8"/>
  <c r="J152" i="8"/>
  <c r="I152" i="8"/>
  <c r="L151" i="8"/>
  <c r="K151" i="8"/>
  <c r="J151" i="8"/>
  <c r="I151" i="8"/>
  <c r="L150" i="8"/>
  <c r="K150" i="8"/>
  <c r="J150" i="8"/>
  <c r="I150" i="8"/>
  <c r="L146" i="8"/>
  <c r="K146" i="8"/>
  <c r="J146" i="8"/>
  <c r="I146" i="8"/>
  <c r="L145" i="8"/>
  <c r="K145" i="8"/>
  <c r="J145" i="8"/>
  <c r="I145" i="8"/>
  <c r="L144" i="8"/>
  <c r="K144" i="8"/>
  <c r="J144" i="8"/>
  <c r="I144" i="8"/>
  <c r="L143" i="8"/>
  <c r="K143" i="8"/>
  <c r="I143" i="8"/>
  <c r="L142" i="8"/>
  <c r="K142" i="8"/>
  <c r="J142" i="8"/>
  <c r="I142" i="8"/>
  <c r="L141" i="8"/>
  <c r="K141" i="8"/>
  <c r="J141" i="8"/>
  <c r="I141" i="8"/>
  <c r="L140" i="8"/>
  <c r="K140" i="8"/>
  <c r="J140" i="8"/>
  <c r="I140" i="8"/>
  <c r="L139" i="8"/>
  <c r="K139" i="8"/>
  <c r="J139" i="8"/>
  <c r="I139" i="8"/>
  <c r="L138" i="8"/>
  <c r="K138" i="8"/>
  <c r="J138" i="8"/>
  <c r="I138" i="8"/>
  <c r="L137" i="8"/>
  <c r="K137" i="8"/>
  <c r="I137" i="8"/>
  <c r="L136" i="8"/>
  <c r="K136" i="8"/>
  <c r="J136" i="8"/>
  <c r="I136" i="8"/>
  <c r="L135" i="8"/>
  <c r="K135" i="8"/>
  <c r="J135" i="8"/>
  <c r="I135" i="8"/>
  <c r="L134" i="8"/>
  <c r="K134" i="8"/>
  <c r="J134" i="8"/>
  <c r="I134" i="8"/>
  <c r="L133" i="8"/>
  <c r="K133" i="8"/>
  <c r="J133" i="8"/>
  <c r="I133" i="8"/>
  <c r="L132" i="8"/>
  <c r="K132" i="8"/>
  <c r="J132" i="8"/>
  <c r="I132" i="8"/>
  <c r="L131" i="8"/>
  <c r="K131" i="8"/>
  <c r="J131" i="8"/>
  <c r="I131" i="8"/>
  <c r="L130" i="8"/>
  <c r="K130" i="8"/>
  <c r="J130" i="8"/>
  <c r="I130" i="8"/>
  <c r="L126" i="8"/>
  <c r="K126" i="8"/>
  <c r="J126" i="8"/>
  <c r="I126" i="8"/>
  <c r="L125" i="8"/>
  <c r="K125" i="8"/>
  <c r="J125" i="8"/>
  <c r="I125" i="8"/>
  <c r="L124" i="8"/>
  <c r="K124" i="8"/>
  <c r="J124" i="8"/>
  <c r="I124" i="8"/>
  <c r="L123" i="8"/>
  <c r="K123" i="8"/>
  <c r="J123" i="8"/>
  <c r="I123" i="8"/>
  <c r="L122" i="8"/>
  <c r="K122" i="8"/>
  <c r="J122" i="8"/>
  <c r="I122" i="8"/>
  <c r="L121" i="8"/>
  <c r="K121" i="8"/>
  <c r="J121" i="8"/>
  <c r="I121" i="8"/>
  <c r="L120" i="8"/>
  <c r="K120" i="8"/>
  <c r="J120" i="8"/>
  <c r="I120" i="8"/>
  <c r="L119" i="8"/>
  <c r="K119" i="8"/>
  <c r="J119" i="8"/>
  <c r="I119" i="8"/>
  <c r="L118" i="8"/>
  <c r="K118" i="8"/>
  <c r="J118" i="8"/>
  <c r="I118" i="8"/>
  <c r="L117" i="8"/>
  <c r="K117" i="8"/>
  <c r="J117" i="8"/>
  <c r="I117" i="8"/>
  <c r="L116" i="8"/>
  <c r="K116" i="8"/>
  <c r="J116" i="8"/>
  <c r="I116" i="8"/>
  <c r="L115" i="8"/>
  <c r="K115" i="8"/>
  <c r="J115" i="8"/>
  <c r="I115" i="8"/>
  <c r="L114" i="8"/>
  <c r="K114" i="8"/>
  <c r="J114" i="8"/>
  <c r="I114" i="8"/>
  <c r="L113" i="8"/>
  <c r="K113" i="8"/>
  <c r="J113" i="8"/>
  <c r="I113" i="8"/>
  <c r="L112" i="8"/>
  <c r="K112" i="8"/>
  <c r="J112" i="8"/>
  <c r="I112" i="8"/>
  <c r="L111" i="8"/>
  <c r="K111" i="8"/>
  <c r="J111" i="8"/>
  <c r="I111" i="8"/>
  <c r="L110" i="8"/>
  <c r="K110" i="8"/>
  <c r="J110" i="8"/>
  <c r="I110" i="8"/>
  <c r="L106" i="8"/>
  <c r="K106" i="8"/>
  <c r="J106" i="8"/>
  <c r="I106" i="8"/>
  <c r="L105" i="8"/>
  <c r="K105" i="8"/>
  <c r="J105" i="8"/>
  <c r="I105" i="8"/>
  <c r="L104" i="8"/>
  <c r="K104" i="8"/>
  <c r="J104" i="8"/>
  <c r="I104" i="8"/>
  <c r="L103" i="8"/>
  <c r="K103" i="8"/>
  <c r="J103" i="8"/>
  <c r="I103" i="8"/>
  <c r="L102" i="8"/>
  <c r="K102" i="8"/>
  <c r="J102" i="8"/>
  <c r="I102" i="8"/>
  <c r="L101" i="8"/>
  <c r="K101" i="8"/>
  <c r="J101" i="8"/>
  <c r="I101" i="8"/>
  <c r="L100" i="8"/>
  <c r="K100" i="8"/>
  <c r="J100" i="8"/>
  <c r="I100" i="8"/>
  <c r="L99" i="8"/>
  <c r="K99" i="8"/>
  <c r="J99" i="8"/>
  <c r="I99" i="8"/>
  <c r="L98" i="8"/>
  <c r="K98" i="8"/>
  <c r="J98" i="8"/>
  <c r="I98" i="8"/>
  <c r="L97" i="8"/>
  <c r="K97" i="8"/>
  <c r="J97" i="8"/>
  <c r="I97" i="8"/>
  <c r="L96" i="8"/>
  <c r="K96" i="8"/>
  <c r="J96" i="8"/>
  <c r="I96" i="8"/>
  <c r="L95" i="8"/>
  <c r="K95" i="8"/>
  <c r="J95" i="8"/>
  <c r="I95" i="8"/>
  <c r="L94" i="8"/>
  <c r="K94" i="8"/>
  <c r="J94" i="8"/>
  <c r="I94" i="8"/>
  <c r="L93" i="8"/>
  <c r="K93" i="8"/>
  <c r="J93" i="8"/>
  <c r="I93" i="8"/>
  <c r="L92" i="8"/>
  <c r="K92" i="8"/>
  <c r="J92" i="8"/>
  <c r="I92" i="8"/>
  <c r="L91" i="8"/>
  <c r="K91" i="8"/>
  <c r="J91" i="8"/>
  <c r="I91" i="8"/>
  <c r="L90" i="8"/>
  <c r="K90" i="8"/>
  <c r="J90" i="8"/>
  <c r="I90" i="8"/>
  <c r="L86" i="8"/>
  <c r="K86" i="8"/>
  <c r="J86" i="8"/>
  <c r="I86" i="8"/>
  <c r="L85" i="8"/>
  <c r="K85" i="8"/>
  <c r="J85" i="8"/>
  <c r="I85" i="8"/>
  <c r="L84" i="8"/>
  <c r="K84" i="8"/>
  <c r="J84" i="8"/>
  <c r="I84" i="8"/>
  <c r="L83" i="8"/>
  <c r="K83" i="8"/>
  <c r="J83" i="8"/>
  <c r="I83" i="8"/>
  <c r="L82" i="8"/>
  <c r="K82" i="8"/>
  <c r="J82" i="8"/>
  <c r="I82" i="8"/>
  <c r="L81" i="8"/>
  <c r="K81" i="8"/>
  <c r="J81" i="8"/>
  <c r="I81" i="8"/>
  <c r="L80" i="8"/>
  <c r="K80" i="8"/>
  <c r="J80" i="8"/>
  <c r="I80" i="8"/>
  <c r="L79" i="8"/>
  <c r="K79" i="8"/>
  <c r="J79" i="8"/>
  <c r="I79" i="8"/>
  <c r="L78" i="8"/>
  <c r="K78" i="8"/>
  <c r="J78" i="8"/>
  <c r="I78" i="8"/>
  <c r="L77" i="8"/>
  <c r="K77" i="8"/>
  <c r="J77" i="8"/>
  <c r="I77" i="8"/>
  <c r="L76" i="8"/>
  <c r="K76" i="8"/>
  <c r="J76" i="8"/>
  <c r="I76" i="8"/>
  <c r="L75" i="8"/>
  <c r="K75" i="8"/>
  <c r="J75" i="8"/>
  <c r="I75" i="8"/>
  <c r="L74" i="8"/>
  <c r="K74" i="8"/>
  <c r="J74" i="8"/>
  <c r="I74" i="8"/>
  <c r="L73" i="8"/>
  <c r="K73" i="8"/>
  <c r="J73" i="8"/>
  <c r="I73" i="8"/>
  <c r="L72" i="8"/>
  <c r="K72" i="8"/>
  <c r="J72" i="8"/>
  <c r="I72" i="8"/>
  <c r="L71" i="8"/>
  <c r="K71" i="8"/>
  <c r="J71" i="8"/>
  <c r="I71" i="8"/>
  <c r="L70" i="8"/>
  <c r="K70" i="8"/>
  <c r="J70" i="8"/>
  <c r="I70" i="8"/>
  <c r="L66" i="8"/>
  <c r="K66" i="8"/>
  <c r="J66" i="8"/>
  <c r="I66" i="8"/>
  <c r="L65" i="8"/>
  <c r="K65" i="8"/>
  <c r="J65" i="8"/>
  <c r="I65" i="8"/>
  <c r="L64" i="8"/>
  <c r="K64" i="8"/>
  <c r="J64" i="8"/>
  <c r="I64" i="8"/>
  <c r="L63" i="8"/>
  <c r="K63" i="8"/>
  <c r="J63" i="8"/>
  <c r="I63" i="8"/>
  <c r="L62" i="8"/>
  <c r="K62" i="8"/>
  <c r="J62" i="8"/>
  <c r="I62" i="8"/>
  <c r="L61" i="8"/>
  <c r="K61" i="8"/>
  <c r="J61" i="8"/>
  <c r="I61" i="8"/>
  <c r="L60" i="8"/>
  <c r="K60" i="8"/>
  <c r="J60" i="8"/>
  <c r="I60" i="8"/>
  <c r="L59" i="8"/>
  <c r="K59" i="8"/>
  <c r="J59" i="8"/>
  <c r="I59" i="8"/>
  <c r="L58" i="8"/>
  <c r="K58" i="8"/>
  <c r="J58" i="8"/>
  <c r="I58" i="8"/>
  <c r="L57" i="8"/>
  <c r="K57" i="8"/>
  <c r="J57" i="8"/>
  <c r="I57" i="8"/>
  <c r="L56" i="8"/>
  <c r="K56" i="8"/>
  <c r="J56" i="8"/>
  <c r="I56" i="8"/>
  <c r="L55" i="8"/>
  <c r="K55" i="8"/>
  <c r="J55" i="8"/>
  <c r="I55" i="8"/>
  <c r="L54" i="8"/>
  <c r="K54" i="8"/>
  <c r="J54" i="8"/>
  <c r="I54" i="8"/>
  <c r="L53" i="8"/>
  <c r="K53" i="8"/>
  <c r="J53" i="8"/>
  <c r="I53" i="8"/>
  <c r="L52" i="8"/>
  <c r="K52" i="8"/>
  <c r="J52" i="8"/>
  <c r="I52" i="8"/>
  <c r="L51" i="8"/>
  <c r="K51" i="8"/>
  <c r="J51" i="8"/>
  <c r="I51" i="8"/>
  <c r="L50" i="8"/>
  <c r="K50" i="8"/>
  <c r="J50" i="8"/>
  <c r="I50" i="8"/>
  <c r="L44" i="8"/>
  <c r="K44" i="8"/>
  <c r="J44" i="8"/>
  <c r="I44" i="8"/>
  <c r="L43" i="8"/>
  <c r="K43" i="8"/>
  <c r="J43" i="8"/>
  <c r="I43" i="8"/>
  <c r="L42" i="8"/>
  <c r="K42" i="8"/>
  <c r="J42" i="8"/>
  <c r="I42" i="8"/>
  <c r="L41" i="8"/>
  <c r="K41" i="8"/>
  <c r="J41" i="8"/>
  <c r="I41" i="8"/>
  <c r="L40" i="8"/>
  <c r="K40" i="8"/>
  <c r="J40" i="8"/>
  <c r="I40" i="8"/>
  <c r="L39" i="8"/>
  <c r="K39" i="8"/>
  <c r="J39" i="8"/>
  <c r="I39" i="8"/>
  <c r="L38" i="8"/>
  <c r="K38" i="8"/>
  <c r="J38" i="8"/>
  <c r="I38" i="8"/>
  <c r="L37" i="8"/>
  <c r="K37" i="8"/>
  <c r="J37" i="8"/>
  <c r="I37" i="8"/>
  <c r="L36" i="8"/>
  <c r="K36" i="8"/>
  <c r="J36" i="8"/>
  <c r="I36" i="8"/>
  <c r="L35" i="8"/>
  <c r="K35" i="8"/>
  <c r="J35" i="8"/>
  <c r="I35" i="8"/>
  <c r="L34" i="8"/>
  <c r="K34" i="8"/>
  <c r="J34" i="8"/>
  <c r="I34" i="8"/>
  <c r="L33" i="8"/>
  <c r="K33" i="8"/>
  <c r="J33" i="8"/>
  <c r="I33" i="8"/>
  <c r="L32" i="8"/>
  <c r="K32" i="8"/>
  <c r="J32" i="8"/>
  <c r="I32" i="8"/>
  <c r="L31" i="8"/>
  <c r="K31" i="8"/>
  <c r="J31" i="8"/>
  <c r="I31" i="8"/>
  <c r="L30" i="8"/>
  <c r="K30" i="8"/>
  <c r="J30" i="8"/>
  <c r="I30" i="8"/>
  <c r="L29" i="8"/>
  <c r="K29" i="8"/>
  <c r="J29" i="8"/>
  <c r="I29" i="8"/>
  <c r="L28" i="8"/>
  <c r="K28" i="8"/>
  <c r="J28" i="8"/>
  <c r="I28" i="8"/>
  <c r="L24" i="8"/>
  <c r="K24" i="8"/>
  <c r="J24" i="8"/>
  <c r="I24" i="8"/>
  <c r="L23" i="8"/>
  <c r="K23" i="8"/>
  <c r="J23" i="8"/>
  <c r="I23" i="8"/>
  <c r="L22" i="8"/>
  <c r="K22" i="8"/>
  <c r="J22" i="8"/>
  <c r="I22" i="8"/>
  <c r="L21" i="8"/>
  <c r="K21" i="8"/>
  <c r="J21" i="8"/>
  <c r="I21" i="8"/>
  <c r="L20" i="8"/>
  <c r="K20" i="8"/>
  <c r="J20" i="8"/>
  <c r="I20" i="8"/>
  <c r="L19" i="8"/>
  <c r="K19" i="8"/>
  <c r="J19" i="8"/>
  <c r="I19" i="8"/>
  <c r="L18" i="8"/>
  <c r="K18" i="8"/>
  <c r="J18" i="8"/>
  <c r="I18" i="8"/>
  <c r="L17" i="8"/>
  <c r="K17" i="8"/>
  <c r="J17" i="8"/>
  <c r="I17" i="8"/>
  <c r="L16" i="8"/>
  <c r="K16" i="8"/>
  <c r="J16" i="8"/>
  <c r="I16" i="8"/>
  <c r="L15" i="8"/>
  <c r="K15" i="8"/>
  <c r="J15" i="8"/>
  <c r="I15" i="8"/>
  <c r="L14" i="8"/>
  <c r="K14" i="8"/>
  <c r="J14" i="8"/>
  <c r="I14" i="8"/>
  <c r="L13" i="8"/>
  <c r="K13" i="8"/>
  <c r="J13" i="8"/>
  <c r="I13" i="8"/>
  <c r="L12" i="8"/>
  <c r="K12" i="8"/>
  <c r="J12" i="8"/>
  <c r="I12" i="8"/>
  <c r="L11" i="8"/>
  <c r="K11" i="8"/>
  <c r="J11" i="8"/>
  <c r="I11" i="8"/>
  <c r="L10" i="8"/>
  <c r="K10" i="8"/>
  <c r="J10" i="8"/>
  <c r="I10" i="8"/>
  <c r="L9" i="8"/>
  <c r="K9" i="8"/>
  <c r="J9" i="8"/>
  <c r="I9" i="8"/>
  <c r="L8" i="8"/>
  <c r="K8" i="8"/>
  <c r="J8" i="8"/>
  <c r="I8" i="8"/>
  <c r="L68" i="7"/>
  <c r="K68" i="7"/>
  <c r="J68" i="7"/>
  <c r="I68" i="7"/>
  <c r="L67" i="7"/>
  <c r="K67" i="7"/>
  <c r="J67" i="7"/>
  <c r="I67" i="7"/>
  <c r="L66" i="7"/>
  <c r="K66" i="7"/>
  <c r="J66" i="7"/>
  <c r="I66" i="7"/>
  <c r="L62" i="7"/>
  <c r="K62" i="7"/>
  <c r="J62" i="7"/>
  <c r="I62" i="7"/>
  <c r="L61" i="7"/>
  <c r="K61" i="7"/>
  <c r="J61" i="7"/>
  <c r="I61" i="7"/>
  <c r="L60" i="7"/>
  <c r="K60" i="7"/>
  <c r="J60" i="7"/>
  <c r="I60" i="7"/>
  <c r="L54" i="7"/>
  <c r="K54" i="7"/>
  <c r="J54" i="7"/>
  <c r="I54" i="7"/>
  <c r="L53" i="7"/>
  <c r="K53" i="7"/>
  <c r="J53" i="7"/>
  <c r="I53" i="7"/>
  <c r="L52" i="7"/>
  <c r="K52" i="7"/>
  <c r="J52" i="7"/>
  <c r="I52" i="7"/>
  <c r="L48" i="7"/>
  <c r="K48" i="7"/>
  <c r="J48" i="7"/>
  <c r="I48" i="7"/>
  <c r="L47" i="7"/>
  <c r="K47" i="7"/>
  <c r="J47" i="7"/>
  <c r="I47" i="7"/>
  <c r="L46" i="7"/>
  <c r="K46" i="7"/>
  <c r="J46" i="7"/>
  <c r="I46" i="7"/>
  <c r="L42" i="7"/>
  <c r="K42" i="7"/>
  <c r="J42" i="7"/>
  <c r="I42" i="7"/>
  <c r="L41" i="7"/>
  <c r="K41" i="7"/>
  <c r="J41" i="7"/>
  <c r="I41" i="7"/>
  <c r="L40" i="7"/>
  <c r="K40" i="7"/>
  <c r="J40" i="7"/>
  <c r="I40" i="7"/>
  <c r="L36" i="7"/>
  <c r="K36" i="7"/>
  <c r="J36" i="7"/>
  <c r="I36" i="7"/>
  <c r="L35" i="7"/>
  <c r="K35" i="7"/>
  <c r="J35" i="7"/>
  <c r="I35" i="7"/>
  <c r="L34" i="7"/>
  <c r="K34" i="7"/>
  <c r="J34" i="7"/>
  <c r="I34" i="7"/>
  <c r="L30" i="7"/>
  <c r="K30" i="7"/>
  <c r="J30" i="7"/>
  <c r="I30" i="7"/>
  <c r="L29" i="7"/>
  <c r="K29" i="7"/>
  <c r="J29" i="7"/>
  <c r="I29" i="7"/>
  <c r="L28" i="7"/>
  <c r="K28" i="7"/>
  <c r="J28" i="7"/>
  <c r="I28" i="7"/>
  <c r="L24" i="7"/>
  <c r="K24" i="7"/>
  <c r="J24" i="7"/>
  <c r="I24" i="7"/>
  <c r="L23" i="7"/>
  <c r="K23" i="7"/>
  <c r="J23" i="7"/>
  <c r="I23" i="7"/>
  <c r="L22" i="7"/>
  <c r="K22" i="7"/>
  <c r="J22" i="7"/>
  <c r="I22" i="7"/>
  <c r="L16" i="7"/>
  <c r="K16" i="7"/>
  <c r="J16" i="7"/>
  <c r="I16" i="7"/>
  <c r="L15" i="7"/>
  <c r="K15" i="7"/>
  <c r="J15" i="7"/>
  <c r="I15" i="7"/>
  <c r="L14" i="7"/>
  <c r="K14" i="7"/>
  <c r="J14" i="7"/>
  <c r="I14" i="7"/>
  <c r="L10" i="7"/>
  <c r="K10" i="7"/>
  <c r="J10" i="7"/>
  <c r="I10" i="7"/>
  <c r="L9" i="7"/>
  <c r="K9" i="7"/>
  <c r="J9" i="7"/>
  <c r="I9" i="7"/>
  <c r="L8" i="7"/>
  <c r="K8" i="7"/>
  <c r="J8" i="7"/>
  <c r="I8" i="7"/>
  <c r="L88" i="6"/>
  <c r="K88" i="6"/>
  <c r="J88" i="6"/>
  <c r="I88" i="6"/>
  <c r="L87" i="6"/>
  <c r="K87" i="6"/>
  <c r="J87" i="6"/>
  <c r="I87" i="6"/>
  <c r="L86" i="6"/>
  <c r="K86" i="6"/>
  <c r="J86" i="6"/>
  <c r="I86" i="6"/>
  <c r="L85" i="6"/>
  <c r="K85" i="6"/>
  <c r="J85" i="6"/>
  <c r="I85" i="6"/>
  <c r="L84" i="6"/>
  <c r="K84" i="6"/>
  <c r="J84" i="6"/>
  <c r="I84" i="6"/>
  <c r="L80" i="6"/>
  <c r="K80" i="6"/>
  <c r="J80" i="6"/>
  <c r="I80" i="6"/>
  <c r="L79" i="6"/>
  <c r="K79" i="6"/>
  <c r="J79" i="6"/>
  <c r="I79" i="6"/>
  <c r="L78" i="6"/>
  <c r="K78" i="6"/>
  <c r="J78" i="6"/>
  <c r="I78" i="6"/>
  <c r="L77" i="6"/>
  <c r="K77" i="6"/>
  <c r="J77" i="6"/>
  <c r="I77" i="6"/>
  <c r="L76" i="6"/>
  <c r="K76" i="6"/>
  <c r="J76" i="6"/>
  <c r="I76" i="6"/>
  <c r="L70" i="6"/>
  <c r="K70" i="6"/>
  <c r="J70" i="6"/>
  <c r="I70" i="6"/>
  <c r="L69" i="6"/>
  <c r="K69" i="6"/>
  <c r="J69" i="6"/>
  <c r="I69" i="6"/>
  <c r="L68" i="6"/>
  <c r="K68" i="6"/>
  <c r="J68" i="6"/>
  <c r="I68" i="6"/>
  <c r="L67" i="6"/>
  <c r="K67" i="6"/>
  <c r="J67" i="6"/>
  <c r="I67" i="6"/>
  <c r="L66" i="6"/>
  <c r="K66" i="6"/>
  <c r="J66" i="6"/>
  <c r="I66" i="6"/>
  <c r="L62" i="6"/>
  <c r="K62" i="6"/>
  <c r="J62" i="6"/>
  <c r="I62" i="6"/>
  <c r="L61" i="6"/>
  <c r="K61" i="6"/>
  <c r="J61" i="6"/>
  <c r="I61" i="6"/>
  <c r="L60" i="6"/>
  <c r="K60" i="6"/>
  <c r="J60" i="6"/>
  <c r="I60" i="6"/>
  <c r="L59" i="6"/>
  <c r="K59" i="6"/>
  <c r="J59" i="6"/>
  <c r="I59" i="6"/>
  <c r="L58" i="6"/>
  <c r="K58" i="6"/>
  <c r="J58" i="6"/>
  <c r="I58" i="6"/>
  <c r="L54" i="6"/>
  <c r="K54" i="6"/>
  <c r="J54" i="6"/>
  <c r="I54" i="6"/>
  <c r="L53" i="6"/>
  <c r="K53" i="6"/>
  <c r="J53" i="6"/>
  <c r="I53" i="6"/>
  <c r="L52" i="6"/>
  <c r="K52" i="6"/>
  <c r="J52" i="6"/>
  <c r="I52" i="6"/>
  <c r="L51" i="6"/>
  <c r="K51" i="6"/>
  <c r="J51" i="6"/>
  <c r="I51" i="6"/>
  <c r="L50" i="6"/>
  <c r="K50" i="6"/>
  <c r="J50" i="6"/>
  <c r="I50" i="6"/>
  <c r="L46" i="6"/>
  <c r="K46" i="6"/>
  <c r="J46" i="6"/>
  <c r="I46" i="6"/>
  <c r="L45" i="6"/>
  <c r="K45" i="6"/>
  <c r="J45" i="6"/>
  <c r="I45" i="6"/>
  <c r="L44" i="6"/>
  <c r="K44" i="6"/>
  <c r="J44" i="6"/>
  <c r="I44" i="6"/>
  <c r="L43" i="6"/>
  <c r="K43" i="6"/>
  <c r="J43" i="6"/>
  <c r="I43" i="6"/>
  <c r="L42" i="6"/>
  <c r="K42" i="6"/>
  <c r="J42" i="6"/>
  <c r="I42" i="6"/>
  <c r="L38" i="6"/>
  <c r="K38" i="6"/>
  <c r="J38" i="6"/>
  <c r="I38" i="6"/>
  <c r="L37" i="6"/>
  <c r="K37" i="6"/>
  <c r="J37" i="6"/>
  <c r="I37" i="6"/>
  <c r="L36" i="6"/>
  <c r="K36" i="6"/>
  <c r="J36" i="6"/>
  <c r="I36" i="6"/>
  <c r="L35" i="6"/>
  <c r="K35" i="6"/>
  <c r="J35" i="6"/>
  <c r="I35" i="6"/>
  <c r="L34" i="6"/>
  <c r="K34" i="6"/>
  <c r="J34" i="6"/>
  <c r="I34" i="6"/>
  <c r="L30" i="6"/>
  <c r="K30" i="6"/>
  <c r="J30" i="6"/>
  <c r="I30" i="6"/>
  <c r="L29" i="6"/>
  <c r="K29" i="6"/>
  <c r="J29" i="6"/>
  <c r="I29" i="6"/>
  <c r="L28" i="6"/>
  <c r="K28" i="6"/>
  <c r="J28" i="6"/>
  <c r="I28" i="6"/>
  <c r="L27" i="6"/>
  <c r="K27" i="6"/>
  <c r="J27" i="6"/>
  <c r="I27" i="6"/>
  <c r="L26" i="6"/>
  <c r="K26" i="6"/>
  <c r="J26" i="6"/>
  <c r="I26" i="6"/>
  <c r="L20" i="6"/>
  <c r="K20" i="6"/>
  <c r="J20" i="6"/>
  <c r="I20" i="6"/>
  <c r="L19" i="6"/>
  <c r="K19" i="6"/>
  <c r="J19" i="6"/>
  <c r="I19" i="6"/>
  <c r="L18" i="6"/>
  <c r="K18" i="6"/>
  <c r="J18" i="6"/>
  <c r="I18" i="6"/>
  <c r="L17" i="6"/>
  <c r="K17" i="6"/>
  <c r="J17" i="6"/>
  <c r="I17" i="6"/>
  <c r="L16" i="6"/>
  <c r="K16" i="6"/>
  <c r="J16" i="6"/>
  <c r="I16" i="6"/>
  <c r="L12" i="6"/>
  <c r="K12" i="6"/>
  <c r="J12" i="6"/>
  <c r="I12" i="6"/>
  <c r="L11" i="6"/>
  <c r="K11" i="6"/>
  <c r="J11" i="6"/>
  <c r="I11" i="6"/>
  <c r="L10" i="6"/>
  <c r="K10" i="6"/>
  <c r="J10" i="6"/>
  <c r="I10" i="6"/>
  <c r="L9" i="6"/>
  <c r="K9" i="6"/>
  <c r="J9" i="6"/>
  <c r="I9" i="6"/>
  <c r="L8" i="6"/>
  <c r="K8" i="6"/>
  <c r="J8" i="6"/>
  <c r="I8" i="6"/>
  <c r="L198" i="5"/>
  <c r="K198" i="5"/>
  <c r="J198" i="5"/>
  <c r="I198" i="5"/>
  <c r="L197" i="5"/>
  <c r="K197" i="5"/>
  <c r="J197" i="5"/>
  <c r="I197" i="5"/>
  <c r="L196" i="5"/>
  <c r="K196" i="5"/>
  <c r="J196" i="5"/>
  <c r="I196" i="5"/>
  <c r="L195" i="5"/>
  <c r="K195" i="5"/>
  <c r="J195" i="5"/>
  <c r="I195" i="5"/>
  <c r="L194" i="5"/>
  <c r="K194" i="5"/>
  <c r="J194" i="5"/>
  <c r="I194" i="5"/>
  <c r="L193" i="5"/>
  <c r="K193" i="5"/>
  <c r="J193" i="5"/>
  <c r="I193" i="5"/>
  <c r="L192" i="5"/>
  <c r="K192" i="5"/>
  <c r="J192" i="5"/>
  <c r="I192" i="5"/>
  <c r="L191" i="5"/>
  <c r="K191" i="5"/>
  <c r="J191" i="5"/>
  <c r="I191" i="5"/>
  <c r="L190" i="5"/>
  <c r="K190" i="5"/>
  <c r="J190" i="5"/>
  <c r="I190" i="5"/>
  <c r="L189" i="5"/>
  <c r="K189" i="5"/>
  <c r="J189" i="5"/>
  <c r="I189" i="5"/>
  <c r="L188" i="5"/>
  <c r="K188" i="5"/>
  <c r="J188" i="5"/>
  <c r="I188" i="5"/>
  <c r="L187" i="5"/>
  <c r="K187" i="5"/>
  <c r="J187" i="5"/>
  <c r="I187" i="5"/>
  <c r="L186" i="5"/>
  <c r="K186" i="5"/>
  <c r="J186" i="5"/>
  <c r="I186" i="5"/>
  <c r="L185" i="5"/>
  <c r="K185" i="5"/>
  <c r="J185" i="5"/>
  <c r="I185" i="5"/>
  <c r="L184" i="5"/>
  <c r="K184" i="5"/>
  <c r="J184" i="5"/>
  <c r="I184" i="5"/>
  <c r="L183" i="5"/>
  <c r="K183" i="5"/>
  <c r="J183" i="5"/>
  <c r="I183" i="5"/>
  <c r="L179" i="5"/>
  <c r="K179" i="5"/>
  <c r="J179" i="5"/>
  <c r="I179" i="5"/>
  <c r="L178" i="5"/>
  <c r="K178" i="5"/>
  <c r="J178" i="5"/>
  <c r="I178" i="5"/>
  <c r="L177" i="5"/>
  <c r="K177" i="5"/>
  <c r="J177" i="5"/>
  <c r="I177" i="5"/>
  <c r="L176" i="5"/>
  <c r="K176" i="5"/>
  <c r="J176" i="5"/>
  <c r="I176" i="5"/>
  <c r="L175" i="5"/>
  <c r="K175" i="5"/>
  <c r="J175" i="5"/>
  <c r="I175" i="5"/>
  <c r="L174" i="5"/>
  <c r="K174" i="5"/>
  <c r="J174" i="5"/>
  <c r="I174" i="5"/>
  <c r="L173" i="5"/>
  <c r="K173" i="5"/>
  <c r="J173" i="5"/>
  <c r="I173" i="5"/>
  <c r="L172" i="5"/>
  <c r="K172" i="5"/>
  <c r="J172" i="5"/>
  <c r="I172" i="5"/>
  <c r="L171" i="5"/>
  <c r="K171" i="5"/>
  <c r="J171" i="5"/>
  <c r="I171" i="5"/>
  <c r="L170" i="5"/>
  <c r="K170" i="5"/>
  <c r="J170" i="5"/>
  <c r="I170" i="5"/>
  <c r="L169" i="5"/>
  <c r="K169" i="5"/>
  <c r="J169" i="5"/>
  <c r="I169" i="5"/>
  <c r="L168" i="5"/>
  <c r="K168" i="5"/>
  <c r="J168" i="5"/>
  <c r="I168" i="5"/>
  <c r="L167" i="5"/>
  <c r="K167" i="5"/>
  <c r="J167" i="5"/>
  <c r="I167" i="5"/>
  <c r="L166" i="5"/>
  <c r="K166" i="5"/>
  <c r="J166" i="5"/>
  <c r="I166" i="5"/>
  <c r="L165" i="5"/>
  <c r="K165" i="5"/>
  <c r="J165" i="5"/>
  <c r="I165" i="5"/>
  <c r="L164" i="5"/>
  <c r="K164" i="5"/>
  <c r="J164" i="5"/>
  <c r="I164" i="5"/>
  <c r="L158" i="5"/>
  <c r="K158" i="5"/>
  <c r="J158" i="5"/>
  <c r="I158" i="5"/>
  <c r="L157" i="5"/>
  <c r="K157" i="5"/>
  <c r="J157" i="5"/>
  <c r="I157" i="5"/>
  <c r="L156" i="5"/>
  <c r="K156" i="5"/>
  <c r="J156" i="5"/>
  <c r="I156" i="5"/>
  <c r="L155" i="5"/>
  <c r="K155" i="5"/>
  <c r="J155" i="5"/>
  <c r="I155" i="5"/>
  <c r="L154" i="5"/>
  <c r="K154" i="5"/>
  <c r="J154" i="5"/>
  <c r="I154" i="5"/>
  <c r="L153" i="5"/>
  <c r="K153" i="5"/>
  <c r="J153" i="5"/>
  <c r="I153" i="5"/>
  <c r="L152" i="5"/>
  <c r="K152" i="5"/>
  <c r="J152" i="5"/>
  <c r="I152" i="5"/>
  <c r="L151" i="5"/>
  <c r="K151" i="5"/>
  <c r="J151" i="5"/>
  <c r="I151" i="5"/>
  <c r="L150" i="5"/>
  <c r="K150" i="5"/>
  <c r="J150" i="5"/>
  <c r="I150" i="5"/>
  <c r="L149" i="5"/>
  <c r="K149" i="5"/>
  <c r="J149" i="5"/>
  <c r="I149" i="5"/>
  <c r="L148" i="5"/>
  <c r="K148" i="5"/>
  <c r="J148" i="5"/>
  <c r="I148" i="5"/>
  <c r="L147" i="5"/>
  <c r="K147" i="5"/>
  <c r="J147" i="5"/>
  <c r="I147" i="5"/>
  <c r="L146" i="5"/>
  <c r="K146" i="5"/>
  <c r="J146" i="5"/>
  <c r="I146" i="5"/>
  <c r="L145" i="5"/>
  <c r="K145" i="5"/>
  <c r="J145" i="5"/>
  <c r="I145" i="5"/>
  <c r="L144" i="5"/>
  <c r="K144" i="5"/>
  <c r="J144" i="5"/>
  <c r="I144" i="5"/>
  <c r="L143" i="5"/>
  <c r="K143" i="5"/>
  <c r="J143" i="5"/>
  <c r="I143" i="5"/>
  <c r="L139" i="5"/>
  <c r="K139" i="5"/>
  <c r="J139" i="5"/>
  <c r="I139" i="5"/>
  <c r="L138" i="5"/>
  <c r="K138" i="5"/>
  <c r="J138" i="5"/>
  <c r="I138" i="5"/>
  <c r="K137" i="5"/>
  <c r="I137" i="5"/>
  <c r="L136" i="5"/>
  <c r="K136" i="5"/>
  <c r="J136" i="5"/>
  <c r="I136" i="5"/>
  <c r="L135" i="5"/>
  <c r="K135" i="5"/>
  <c r="J135" i="5"/>
  <c r="I135" i="5"/>
  <c r="K134" i="5"/>
  <c r="J134" i="5"/>
  <c r="I134" i="5"/>
  <c r="L133" i="5"/>
  <c r="K133" i="5"/>
  <c r="J133" i="5"/>
  <c r="I133" i="5"/>
  <c r="L132" i="5"/>
  <c r="K132" i="5"/>
  <c r="I132" i="5"/>
  <c r="L131" i="5"/>
  <c r="K131" i="5"/>
  <c r="I131" i="5"/>
  <c r="K130" i="5"/>
  <c r="I130" i="5"/>
  <c r="K129" i="5"/>
  <c r="J129" i="5"/>
  <c r="I129" i="5"/>
  <c r="L128" i="5"/>
  <c r="K128" i="5"/>
  <c r="I128" i="5"/>
  <c r="L127" i="5"/>
  <c r="K127" i="5"/>
  <c r="J127" i="5"/>
  <c r="I127" i="5"/>
  <c r="L126" i="5"/>
  <c r="K126" i="5"/>
  <c r="J126" i="5"/>
  <c r="I126" i="5"/>
  <c r="K125" i="5"/>
  <c r="I125" i="5"/>
  <c r="L124" i="5"/>
  <c r="K124" i="5"/>
  <c r="J124" i="5"/>
  <c r="I124" i="5"/>
  <c r="L120" i="5"/>
  <c r="K120" i="5"/>
  <c r="J120" i="5"/>
  <c r="I120" i="5"/>
  <c r="L119" i="5"/>
  <c r="K119" i="5"/>
  <c r="J119" i="5"/>
  <c r="I119" i="5"/>
  <c r="L118" i="5"/>
  <c r="K118" i="5"/>
  <c r="J118" i="5"/>
  <c r="I118" i="5"/>
  <c r="L117" i="5"/>
  <c r="K117" i="5"/>
  <c r="J117" i="5"/>
  <c r="I117" i="5"/>
  <c r="L116" i="5"/>
  <c r="K116" i="5"/>
  <c r="J116" i="5"/>
  <c r="I116" i="5"/>
  <c r="L115" i="5"/>
  <c r="K115" i="5"/>
  <c r="J115" i="5"/>
  <c r="I115" i="5"/>
  <c r="L114" i="5"/>
  <c r="K114" i="5"/>
  <c r="J114" i="5"/>
  <c r="I114" i="5"/>
  <c r="L113" i="5"/>
  <c r="K113" i="5"/>
  <c r="J113" i="5"/>
  <c r="I113" i="5"/>
  <c r="L112" i="5"/>
  <c r="K112" i="5"/>
  <c r="J112" i="5"/>
  <c r="I112" i="5"/>
  <c r="L111" i="5"/>
  <c r="K111" i="5"/>
  <c r="J111" i="5"/>
  <c r="I111" i="5"/>
  <c r="L110" i="5"/>
  <c r="K110" i="5"/>
  <c r="J110" i="5"/>
  <c r="I110" i="5"/>
  <c r="L109" i="5"/>
  <c r="K109" i="5"/>
  <c r="J109" i="5"/>
  <c r="I109" i="5"/>
  <c r="L108" i="5"/>
  <c r="K108" i="5"/>
  <c r="J108" i="5"/>
  <c r="I108" i="5"/>
  <c r="L107" i="5"/>
  <c r="K107" i="5"/>
  <c r="J107" i="5"/>
  <c r="I107" i="5"/>
  <c r="L106" i="5"/>
  <c r="K106" i="5"/>
  <c r="J106" i="5"/>
  <c r="I106" i="5"/>
  <c r="L105" i="5"/>
  <c r="K105" i="5"/>
  <c r="J105" i="5"/>
  <c r="I105" i="5"/>
  <c r="L101" i="5"/>
  <c r="K101" i="5"/>
  <c r="J101" i="5"/>
  <c r="I101" i="5"/>
  <c r="L100" i="5"/>
  <c r="K100" i="5"/>
  <c r="J100" i="5"/>
  <c r="I100" i="5"/>
  <c r="L99" i="5"/>
  <c r="K99" i="5"/>
  <c r="J99" i="5"/>
  <c r="I99" i="5"/>
  <c r="L98" i="5"/>
  <c r="K98" i="5"/>
  <c r="J98" i="5"/>
  <c r="I98" i="5"/>
  <c r="L97" i="5"/>
  <c r="K97" i="5"/>
  <c r="J97" i="5"/>
  <c r="I97" i="5"/>
  <c r="L96" i="5"/>
  <c r="K96" i="5"/>
  <c r="J96" i="5"/>
  <c r="I96" i="5"/>
  <c r="L95" i="5"/>
  <c r="K95" i="5"/>
  <c r="J95" i="5"/>
  <c r="I95" i="5"/>
  <c r="L94" i="5"/>
  <c r="K94" i="5"/>
  <c r="J94" i="5"/>
  <c r="I94" i="5"/>
  <c r="L93" i="5"/>
  <c r="K93" i="5"/>
  <c r="J93" i="5"/>
  <c r="I93" i="5"/>
  <c r="L92" i="5"/>
  <c r="K92" i="5"/>
  <c r="J92" i="5"/>
  <c r="I92" i="5"/>
  <c r="L91" i="5"/>
  <c r="K91" i="5"/>
  <c r="J91" i="5"/>
  <c r="I91" i="5"/>
  <c r="L90" i="5"/>
  <c r="K90" i="5"/>
  <c r="J90" i="5"/>
  <c r="I90" i="5"/>
  <c r="L89" i="5"/>
  <c r="K89" i="5"/>
  <c r="J89" i="5"/>
  <c r="I89" i="5"/>
  <c r="L88" i="5"/>
  <c r="K88" i="5"/>
  <c r="J88" i="5"/>
  <c r="I88" i="5"/>
  <c r="L87" i="5"/>
  <c r="K87" i="5"/>
  <c r="J87" i="5"/>
  <c r="I87" i="5"/>
  <c r="L86" i="5"/>
  <c r="K86" i="5"/>
  <c r="J86" i="5"/>
  <c r="I86" i="5"/>
  <c r="L82" i="5"/>
  <c r="K82" i="5"/>
  <c r="J82" i="5"/>
  <c r="I82" i="5"/>
  <c r="L81" i="5"/>
  <c r="K81" i="5"/>
  <c r="J81" i="5"/>
  <c r="I81" i="5"/>
  <c r="L80" i="5"/>
  <c r="K80" i="5"/>
  <c r="J80" i="5"/>
  <c r="I80" i="5"/>
  <c r="L79" i="5"/>
  <c r="K79" i="5"/>
  <c r="J79" i="5"/>
  <c r="I79" i="5"/>
  <c r="L78" i="5"/>
  <c r="K78" i="5"/>
  <c r="J78" i="5"/>
  <c r="I78" i="5"/>
  <c r="L77" i="5"/>
  <c r="K77" i="5"/>
  <c r="J77" i="5"/>
  <c r="I77" i="5"/>
  <c r="L76" i="5"/>
  <c r="K76" i="5"/>
  <c r="J76" i="5"/>
  <c r="I76" i="5"/>
  <c r="L75" i="5"/>
  <c r="K75" i="5"/>
  <c r="J75" i="5"/>
  <c r="I75" i="5"/>
  <c r="L74" i="5"/>
  <c r="K74" i="5"/>
  <c r="J74" i="5"/>
  <c r="I74" i="5"/>
  <c r="L73" i="5"/>
  <c r="K73" i="5"/>
  <c r="J73" i="5"/>
  <c r="I73" i="5"/>
  <c r="L72" i="5"/>
  <c r="K72" i="5"/>
  <c r="J72" i="5"/>
  <c r="I72" i="5"/>
  <c r="L71" i="5"/>
  <c r="K71" i="5"/>
  <c r="J71" i="5"/>
  <c r="I71" i="5"/>
  <c r="L70" i="5"/>
  <c r="K70" i="5"/>
  <c r="J70" i="5"/>
  <c r="I70" i="5"/>
  <c r="L69" i="5"/>
  <c r="K69" i="5"/>
  <c r="J69" i="5"/>
  <c r="I69" i="5"/>
  <c r="L68" i="5"/>
  <c r="K68" i="5"/>
  <c r="J68" i="5"/>
  <c r="I68" i="5"/>
  <c r="L67" i="5"/>
  <c r="K67" i="5"/>
  <c r="J67" i="5"/>
  <c r="I67" i="5"/>
  <c r="L63" i="5"/>
  <c r="K63" i="5"/>
  <c r="J63" i="5"/>
  <c r="I63" i="5"/>
  <c r="L62" i="5"/>
  <c r="K62" i="5"/>
  <c r="J62" i="5"/>
  <c r="I62" i="5"/>
  <c r="L61" i="5"/>
  <c r="K61" i="5"/>
  <c r="J61" i="5"/>
  <c r="I61" i="5"/>
  <c r="L60" i="5"/>
  <c r="K60" i="5"/>
  <c r="J60" i="5"/>
  <c r="I60" i="5"/>
  <c r="L59" i="5"/>
  <c r="K59" i="5"/>
  <c r="J59" i="5"/>
  <c r="I59" i="5"/>
  <c r="L58" i="5"/>
  <c r="K58" i="5"/>
  <c r="J58" i="5"/>
  <c r="I58" i="5"/>
  <c r="L57" i="5"/>
  <c r="K57" i="5"/>
  <c r="J57" i="5"/>
  <c r="I57" i="5"/>
  <c r="L56" i="5"/>
  <c r="K56" i="5"/>
  <c r="J56" i="5"/>
  <c r="I56" i="5"/>
  <c r="L55" i="5"/>
  <c r="K55" i="5"/>
  <c r="J55" i="5"/>
  <c r="I55" i="5"/>
  <c r="L54" i="5"/>
  <c r="K54" i="5"/>
  <c r="J54" i="5"/>
  <c r="I54" i="5"/>
  <c r="L53" i="5"/>
  <c r="K53" i="5"/>
  <c r="J53" i="5"/>
  <c r="I53" i="5"/>
  <c r="L52" i="5"/>
  <c r="K52" i="5"/>
  <c r="J52" i="5"/>
  <c r="I52" i="5"/>
  <c r="L51" i="5"/>
  <c r="K51" i="5"/>
  <c r="J51" i="5"/>
  <c r="I51" i="5"/>
  <c r="L50" i="5"/>
  <c r="K50" i="5"/>
  <c r="J50" i="5"/>
  <c r="I50" i="5"/>
  <c r="L49" i="5"/>
  <c r="K49" i="5"/>
  <c r="J49" i="5"/>
  <c r="I49" i="5"/>
  <c r="L48" i="5"/>
  <c r="K48" i="5"/>
  <c r="J48" i="5"/>
  <c r="I48" i="5"/>
  <c r="L42" i="5"/>
  <c r="K42" i="5"/>
  <c r="J42" i="5"/>
  <c r="I42" i="5"/>
  <c r="L41" i="5"/>
  <c r="K41" i="5"/>
  <c r="J41" i="5"/>
  <c r="I41" i="5"/>
  <c r="L40" i="5"/>
  <c r="K40" i="5"/>
  <c r="J40" i="5"/>
  <c r="I40" i="5"/>
  <c r="L39" i="5"/>
  <c r="K39" i="5"/>
  <c r="J39" i="5"/>
  <c r="I39" i="5"/>
  <c r="L38" i="5"/>
  <c r="K38" i="5"/>
  <c r="J38" i="5"/>
  <c r="I38" i="5"/>
  <c r="L37" i="5"/>
  <c r="K37" i="5"/>
  <c r="J37" i="5"/>
  <c r="I37" i="5"/>
  <c r="L36" i="5"/>
  <c r="K36" i="5"/>
  <c r="J36" i="5"/>
  <c r="I36" i="5"/>
  <c r="L35" i="5"/>
  <c r="K35" i="5"/>
  <c r="J35" i="5"/>
  <c r="I35" i="5"/>
  <c r="L34" i="5"/>
  <c r="K34" i="5"/>
  <c r="J34" i="5"/>
  <c r="I34" i="5"/>
  <c r="L33" i="5"/>
  <c r="K33" i="5"/>
  <c r="J33" i="5"/>
  <c r="I33" i="5"/>
  <c r="L32" i="5"/>
  <c r="K32" i="5"/>
  <c r="J32" i="5"/>
  <c r="I32" i="5"/>
  <c r="L31" i="5"/>
  <c r="K31" i="5"/>
  <c r="J31" i="5"/>
  <c r="I31" i="5"/>
  <c r="L30" i="5"/>
  <c r="K30" i="5"/>
  <c r="J30" i="5"/>
  <c r="I30" i="5"/>
  <c r="L29" i="5"/>
  <c r="K29" i="5"/>
  <c r="J29" i="5"/>
  <c r="I29" i="5"/>
  <c r="L28" i="5"/>
  <c r="K28" i="5"/>
  <c r="J28" i="5"/>
  <c r="I28" i="5"/>
  <c r="L27" i="5"/>
  <c r="K27" i="5"/>
  <c r="J27" i="5"/>
  <c r="I27" i="5"/>
  <c r="L23" i="5"/>
  <c r="K23" i="5"/>
  <c r="J23" i="5"/>
  <c r="I23" i="5"/>
  <c r="L22" i="5"/>
  <c r="K22" i="5"/>
  <c r="J22" i="5"/>
  <c r="I22" i="5"/>
  <c r="L21" i="5"/>
  <c r="K21" i="5"/>
  <c r="J21" i="5"/>
  <c r="I21" i="5"/>
  <c r="L20" i="5"/>
  <c r="K20" i="5"/>
  <c r="J20" i="5"/>
  <c r="I20" i="5"/>
  <c r="L19" i="5"/>
  <c r="K19" i="5"/>
  <c r="J19" i="5"/>
  <c r="I19" i="5"/>
  <c r="L18" i="5"/>
  <c r="K18" i="5"/>
  <c r="J18" i="5"/>
  <c r="I18" i="5"/>
  <c r="L17" i="5"/>
  <c r="K17" i="5"/>
  <c r="J17" i="5"/>
  <c r="I17" i="5"/>
  <c r="L16" i="5"/>
  <c r="K16" i="5"/>
  <c r="J16" i="5"/>
  <c r="I16" i="5"/>
  <c r="L15" i="5"/>
  <c r="K15" i="5"/>
  <c r="J15" i="5"/>
  <c r="I15" i="5"/>
  <c r="L14" i="5"/>
  <c r="K14" i="5"/>
  <c r="J14" i="5"/>
  <c r="I14" i="5"/>
  <c r="L13" i="5"/>
  <c r="K13" i="5"/>
  <c r="J13" i="5"/>
  <c r="I13" i="5"/>
  <c r="L12" i="5"/>
  <c r="K12" i="5"/>
  <c r="J12" i="5"/>
  <c r="I12" i="5"/>
  <c r="L11" i="5"/>
  <c r="K11" i="5"/>
  <c r="J11" i="5"/>
  <c r="I11" i="5"/>
  <c r="L10" i="5"/>
  <c r="K10" i="5"/>
  <c r="J10" i="5"/>
  <c r="I10" i="5"/>
  <c r="L9" i="5"/>
  <c r="K9" i="5"/>
  <c r="J9" i="5"/>
  <c r="I9" i="5"/>
  <c r="L8" i="5"/>
  <c r="K8" i="5"/>
  <c r="J8" i="5"/>
  <c r="I8" i="5"/>
  <c r="L88" i="4"/>
  <c r="K88" i="4"/>
  <c r="J88" i="4"/>
  <c r="I88" i="4"/>
  <c r="L87" i="4"/>
  <c r="K87" i="4"/>
  <c r="J87" i="4"/>
  <c r="I87" i="4"/>
  <c r="L86" i="4"/>
  <c r="K86" i="4"/>
  <c r="J86" i="4"/>
  <c r="I86" i="4"/>
  <c r="L85" i="4"/>
  <c r="K85" i="4"/>
  <c r="J85" i="4"/>
  <c r="I85" i="4"/>
  <c r="L84" i="4"/>
  <c r="K84" i="4"/>
  <c r="J84" i="4"/>
  <c r="I84" i="4"/>
  <c r="L80" i="4"/>
  <c r="K80" i="4"/>
  <c r="J80" i="4"/>
  <c r="I80" i="4"/>
  <c r="L79" i="4"/>
  <c r="K79" i="4"/>
  <c r="J79" i="4"/>
  <c r="I79" i="4"/>
  <c r="L78" i="4"/>
  <c r="K78" i="4"/>
  <c r="J78" i="4"/>
  <c r="I78" i="4"/>
  <c r="L77" i="4"/>
  <c r="K77" i="4"/>
  <c r="J77" i="4"/>
  <c r="I77" i="4"/>
  <c r="L76" i="4"/>
  <c r="K76" i="4"/>
  <c r="J76" i="4"/>
  <c r="I76" i="4"/>
  <c r="L70" i="4"/>
  <c r="K70" i="4"/>
  <c r="J70" i="4"/>
  <c r="I70" i="4"/>
  <c r="L69" i="4"/>
  <c r="K69" i="4"/>
  <c r="J69" i="4"/>
  <c r="I69" i="4"/>
  <c r="L68" i="4"/>
  <c r="K68" i="4"/>
  <c r="J68" i="4"/>
  <c r="I68" i="4"/>
  <c r="L67" i="4"/>
  <c r="K67" i="4"/>
  <c r="J67" i="4"/>
  <c r="I67" i="4"/>
  <c r="L66" i="4"/>
  <c r="K66" i="4"/>
  <c r="J66" i="4"/>
  <c r="I66" i="4"/>
  <c r="L62" i="4"/>
  <c r="K62" i="4"/>
  <c r="J62" i="4"/>
  <c r="I62" i="4"/>
  <c r="L61" i="4"/>
  <c r="K61" i="4"/>
  <c r="J61" i="4"/>
  <c r="I61" i="4"/>
  <c r="L60" i="4"/>
  <c r="K60" i="4"/>
  <c r="J60" i="4"/>
  <c r="I60" i="4"/>
  <c r="L59" i="4"/>
  <c r="K59" i="4"/>
  <c r="J59" i="4"/>
  <c r="I59" i="4"/>
  <c r="K58" i="4"/>
  <c r="J58" i="4"/>
  <c r="I58" i="4"/>
  <c r="L54" i="4"/>
  <c r="K54" i="4"/>
  <c r="J54" i="4"/>
  <c r="I54" i="4"/>
  <c r="L53" i="4"/>
  <c r="K53" i="4"/>
  <c r="J53" i="4"/>
  <c r="I53" i="4"/>
  <c r="L52" i="4"/>
  <c r="K52" i="4"/>
  <c r="J52" i="4"/>
  <c r="I52" i="4"/>
  <c r="L51" i="4"/>
  <c r="K51" i="4"/>
  <c r="J51" i="4"/>
  <c r="I51" i="4"/>
  <c r="L50" i="4"/>
  <c r="K50" i="4"/>
  <c r="J50" i="4"/>
  <c r="I50" i="4"/>
  <c r="L46" i="4"/>
  <c r="K46" i="4"/>
  <c r="J46" i="4"/>
  <c r="I46" i="4"/>
  <c r="L45" i="4"/>
  <c r="K45" i="4"/>
  <c r="J45" i="4"/>
  <c r="I45" i="4"/>
  <c r="L44" i="4"/>
  <c r="K44" i="4"/>
  <c r="J44" i="4"/>
  <c r="I44" i="4"/>
  <c r="L43" i="4"/>
  <c r="K43" i="4"/>
  <c r="J43" i="4"/>
  <c r="I43" i="4"/>
  <c r="L42" i="4"/>
  <c r="K42" i="4"/>
  <c r="J42" i="4"/>
  <c r="I42" i="4"/>
  <c r="L38" i="4"/>
  <c r="K38" i="4"/>
  <c r="J38" i="4"/>
  <c r="I38" i="4"/>
  <c r="L37" i="4"/>
  <c r="K37" i="4"/>
  <c r="J37" i="4"/>
  <c r="I37" i="4"/>
  <c r="L36" i="4"/>
  <c r="K36" i="4"/>
  <c r="J36" i="4"/>
  <c r="I36" i="4"/>
  <c r="L35" i="4"/>
  <c r="K35" i="4"/>
  <c r="J35" i="4"/>
  <c r="I35" i="4"/>
  <c r="L34" i="4"/>
  <c r="K34" i="4"/>
  <c r="J34" i="4"/>
  <c r="I34" i="4"/>
  <c r="L30" i="4"/>
  <c r="K30" i="4"/>
  <c r="J30" i="4"/>
  <c r="I30" i="4"/>
  <c r="L29" i="4"/>
  <c r="K29" i="4"/>
  <c r="J29" i="4"/>
  <c r="I29" i="4"/>
  <c r="L28" i="4"/>
  <c r="K28" i="4"/>
  <c r="J28" i="4"/>
  <c r="I28" i="4"/>
  <c r="L27" i="4"/>
  <c r="K27" i="4"/>
  <c r="J27" i="4"/>
  <c r="I27" i="4"/>
  <c r="L26" i="4"/>
  <c r="K26" i="4"/>
  <c r="J26" i="4"/>
  <c r="I26" i="4"/>
  <c r="L20" i="4"/>
  <c r="K20" i="4"/>
  <c r="J20" i="4"/>
  <c r="I20" i="4"/>
  <c r="L19" i="4"/>
  <c r="K19" i="4"/>
  <c r="J19" i="4"/>
  <c r="I19" i="4"/>
  <c r="L18" i="4"/>
  <c r="K18" i="4"/>
  <c r="J18" i="4"/>
  <c r="I18" i="4"/>
  <c r="L17" i="4"/>
  <c r="K17" i="4"/>
  <c r="J17" i="4"/>
  <c r="I17" i="4"/>
  <c r="L16" i="4"/>
  <c r="K16" i="4"/>
  <c r="J16" i="4"/>
  <c r="I16" i="4"/>
  <c r="L12" i="4"/>
  <c r="K12" i="4"/>
  <c r="J12" i="4"/>
  <c r="I12" i="4"/>
  <c r="L11" i="4"/>
  <c r="K11" i="4"/>
  <c r="J11" i="4"/>
  <c r="I11" i="4"/>
  <c r="L10" i="4"/>
  <c r="K10" i="4"/>
  <c r="J10" i="4"/>
  <c r="I10" i="4"/>
  <c r="L9" i="4"/>
  <c r="K9" i="4"/>
  <c r="J9" i="4"/>
  <c r="I9" i="4"/>
  <c r="L8" i="4"/>
  <c r="K8" i="4"/>
  <c r="J8" i="4"/>
  <c r="I8" i="4"/>
  <c r="G61" i="1"/>
  <c r="F61" i="1"/>
  <c r="E61" i="1"/>
  <c r="D61" i="1"/>
  <c r="L60" i="1"/>
  <c r="K60" i="1"/>
  <c r="J60" i="1"/>
  <c r="I60" i="1"/>
  <c r="L59" i="1"/>
  <c r="K59" i="1"/>
  <c r="J59" i="1"/>
  <c r="I59" i="1"/>
  <c r="L55" i="1"/>
  <c r="K55" i="1"/>
  <c r="J55" i="1"/>
  <c r="I55" i="1"/>
  <c r="L51" i="1"/>
  <c r="K51" i="1"/>
  <c r="J51" i="1"/>
  <c r="I51" i="1"/>
  <c r="L47" i="1"/>
  <c r="K47" i="1"/>
  <c r="J47" i="1"/>
  <c r="I47" i="1"/>
  <c r="L41" i="1"/>
  <c r="K41" i="1"/>
  <c r="J41" i="1"/>
  <c r="I41" i="1"/>
  <c r="L37" i="1"/>
  <c r="K37" i="1"/>
  <c r="J37" i="1"/>
  <c r="I37" i="1"/>
  <c r="L33" i="1"/>
  <c r="K33" i="1"/>
  <c r="J33" i="1"/>
  <c r="I33" i="1"/>
  <c r="L29" i="1"/>
  <c r="K29" i="1"/>
  <c r="J29" i="1"/>
  <c r="I29" i="1"/>
  <c r="L25" i="1"/>
  <c r="K25" i="1"/>
  <c r="J25" i="1"/>
  <c r="I25" i="1"/>
  <c r="L21" i="1"/>
  <c r="K21" i="1"/>
  <c r="J21" i="1"/>
  <c r="I21" i="1"/>
  <c r="L15" i="1"/>
  <c r="K15" i="1"/>
  <c r="J15" i="1"/>
  <c r="I15" i="1"/>
  <c r="H10" i="1"/>
  <c r="G10" i="1"/>
  <c r="F10" i="1"/>
  <c r="E10" i="1"/>
  <c r="D10" i="1"/>
  <c r="L9" i="1"/>
  <c r="K9" i="1"/>
  <c r="J9" i="1"/>
  <c r="I9" i="1"/>
  <c r="L8" i="1"/>
  <c r="K8" i="1"/>
  <c r="J8" i="1"/>
  <c r="I8" i="1"/>
  <c r="J74" i="3"/>
  <c r="I74" i="3"/>
  <c r="H74" i="3"/>
  <c r="G74" i="3"/>
  <c r="J73" i="3"/>
  <c r="I73" i="3"/>
  <c r="H73" i="3"/>
  <c r="G73" i="3"/>
  <c r="J72" i="3"/>
  <c r="I72" i="3"/>
  <c r="H72" i="3"/>
  <c r="G72" i="3"/>
  <c r="J71" i="3"/>
  <c r="I71" i="3"/>
  <c r="H71" i="3"/>
  <c r="G71" i="3"/>
  <c r="J70" i="3"/>
  <c r="I70" i="3"/>
  <c r="H70" i="3"/>
  <c r="G70" i="3"/>
  <c r="J69" i="3"/>
  <c r="I69" i="3"/>
  <c r="H69" i="3"/>
  <c r="G69" i="3"/>
  <c r="J68" i="3"/>
  <c r="I68" i="3"/>
  <c r="H68" i="3"/>
  <c r="G68" i="3"/>
  <c r="J67" i="3"/>
  <c r="I67" i="3"/>
  <c r="H67" i="3"/>
  <c r="G67" i="3"/>
  <c r="J66" i="3"/>
  <c r="I66" i="3"/>
  <c r="H66" i="3"/>
  <c r="G66" i="3"/>
  <c r="J65" i="3"/>
  <c r="I65" i="3"/>
  <c r="H65" i="3"/>
  <c r="G65" i="3"/>
  <c r="J64" i="3"/>
  <c r="I64" i="3"/>
  <c r="H64" i="3"/>
  <c r="G64" i="3"/>
  <c r="J63" i="3"/>
  <c r="I63" i="3"/>
  <c r="H63" i="3"/>
  <c r="G63" i="3"/>
  <c r="J62" i="3"/>
  <c r="I62" i="3"/>
  <c r="H62" i="3"/>
  <c r="G62" i="3"/>
  <c r="J61" i="3"/>
  <c r="I61" i="3"/>
  <c r="H61" i="3"/>
  <c r="G61" i="3"/>
  <c r="J60" i="3"/>
  <c r="I60" i="3"/>
  <c r="H60" i="3"/>
  <c r="G60" i="3"/>
  <c r="J59" i="3"/>
  <c r="I59" i="3"/>
  <c r="H59" i="3"/>
  <c r="G59" i="3"/>
  <c r="J58" i="3"/>
  <c r="I58" i="3"/>
  <c r="H58" i="3"/>
  <c r="G58" i="3"/>
  <c r="J57" i="3"/>
  <c r="I57" i="3"/>
  <c r="H57" i="3"/>
  <c r="G57" i="3"/>
  <c r="J56" i="3"/>
  <c r="I56" i="3"/>
  <c r="H56" i="3"/>
  <c r="G56" i="3"/>
  <c r="J55" i="3"/>
  <c r="I55" i="3"/>
  <c r="H55" i="3"/>
  <c r="G55" i="3"/>
  <c r="J54" i="3"/>
  <c r="I54" i="3"/>
  <c r="H54" i="3"/>
  <c r="G54" i="3"/>
  <c r="J53" i="3"/>
  <c r="I53" i="3"/>
  <c r="H53" i="3"/>
  <c r="G53" i="3"/>
  <c r="J52" i="3"/>
  <c r="I52" i="3"/>
  <c r="H52" i="3"/>
  <c r="G52" i="3"/>
  <c r="J51" i="3"/>
  <c r="I51" i="3"/>
  <c r="H51" i="3"/>
  <c r="G51" i="3"/>
  <c r="J50" i="3"/>
  <c r="I50" i="3"/>
  <c r="H50" i="3"/>
  <c r="G50" i="3"/>
  <c r="J49" i="3"/>
  <c r="I49" i="3"/>
  <c r="H49" i="3"/>
  <c r="G49" i="3"/>
  <c r="J48" i="3"/>
  <c r="I48" i="3"/>
  <c r="H48" i="3"/>
  <c r="G48" i="3"/>
  <c r="J44" i="3"/>
  <c r="I44" i="3"/>
  <c r="H44" i="3"/>
  <c r="G44" i="3"/>
  <c r="J43" i="3"/>
  <c r="I43" i="3"/>
  <c r="H43" i="3"/>
  <c r="G43" i="3"/>
  <c r="J42" i="3"/>
  <c r="I42" i="3"/>
  <c r="H42" i="3"/>
  <c r="G42" i="3"/>
  <c r="J41" i="3"/>
  <c r="I41" i="3"/>
  <c r="H41" i="3"/>
  <c r="G41" i="3"/>
  <c r="J40" i="3"/>
  <c r="I40" i="3"/>
  <c r="H40" i="3"/>
  <c r="G40" i="3"/>
  <c r="J39" i="3"/>
  <c r="I39" i="3"/>
  <c r="H39" i="3"/>
  <c r="G39" i="3"/>
  <c r="J38" i="3"/>
  <c r="I38" i="3"/>
  <c r="H38" i="3"/>
  <c r="G38" i="3"/>
  <c r="J37" i="3"/>
  <c r="I37" i="3"/>
  <c r="H37" i="3"/>
  <c r="G37" i="3"/>
  <c r="J36" i="3"/>
  <c r="I36" i="3"/>
  <c r="H36" i="3"/>
  <c r="G36" i="3"/>
  <c r="J35" i="3"/>
  <c r="I35" i="3"/>
  <c r="H35" i="3"/>
  <c r="G35" i="3"/>
  <c r="J34" i="3"/>
  <c r="I34" i="3"/>
  <c r="H34" i="3"/>
  <c r="G34" i="3"/>
  <c r="J33" i="3"/>
  <c r="I33" i="3"/>
  <c r="H33" i="3"/>
  <c r="G33" i="3"/>
  <c r="J32" i="3"/>
  <c r="I32" i="3"/>
  <c r="H32" i="3"/>
  <c r="G32" i="3"/>
  <c r="J31" i="3"/>
  <c r="I31" i="3"/>
  <c r="H31" i="3"/>
  <c r="G31" i="3"/>
  <c r="J30" i="3"/>
  <c r="I30" i="3"/>
  <c r="H30" i="3"/>
  <c r="G30" i="3"/>
  <c r="J29" i="3"/>
  <c r="I29" i="3"/>
  <c r="H29" i="3"/>
  <c r="G29" i="3"/>
  <c r="J28" i="3"/>
  <c r="I28" i="3"/>
  <c r="H28" i="3"/>
  <c r="G28" i="3"/>
  <c r="J27" i="3"/>
  <c r="I27" i="3"/>
  <c r="H27" i="3"/>
  <c r="G27" i="3"/>
  <c r="J26" i="3"/>
  <c r="I26" i="3"/>
  <c r="H26" i="3"/>
  <c r="G26" i="3"/>
  <c r="J25" i="3"/>
  <c r="I25" i="3"/>
  <c r="H25" i="3"/>
  <c r="G25" i="3"/>
  <c r="J24" i="3"/>
  <c r="I24" i="3"/>
  <c r="H24" i="3"/>
  <c r="G24" i="3"/>
  <c r="J23" i="3"/>
  <c r="I23" i="3"/>
  <c r="H23" i="3"/>
  <c r="G23" i="3"/>
  <c r="J22" i="3"/>
  <c r="I22" i="3"/>
  <c r="H22" i="3"/>
  <c r="G22" i="3"/>
  <c r="J21" i="3"/>
  <c r="I21" i="3"/>
  <c r="H21" i="3"/>
  <c r="G21" i="3"/>
  <c r="J20" i="3"/>
  <c r="I20" i="3"/>
  <c r="H20" i="3"/>
  <c r="G20" i="3"/>
  <c r="J19" i="3"/>
  <c r="I19" i="3"/>
  <c r="H19" i="3"/>
  <c r="G19" i="3"/>
  <c r="F8" i="3"/>
  <c r="F13" i="3" s="1"/>
  <c r="J7" i="3"/>
  <c r="I7" i="3"/>
  <c r="H7" i="3"/>
  <c r="G7" i="3"/>
  <c r="J6" i="3"/>
  <c r="I6" i="3"/>
  <c r="H6" i="3"/>
  <c r="G6" i="3"/>
  <c r="J5" i="3"/>
  <c r="I5" i="3"/>
  <c r="H5" i="3"/>
  <c r="G5" i="3"/>
  <c r="K77" i="19"/>
  <c r="J77" i="19"/>
  <c r="I77" i="19"/>
  <c r="H77" i="19"/>
  <c r="K76" i="19"/>
  <c r="J76" i="19"/>
  <c r="I76" i="19"/>
  <c r="H76" i="19"/>
  <c r="K75" i="19"/>
  <c r="J75" i="19"/>
  <c r="I75" i="19"/>
  <c r="H75" i="19"/>
  <c r="K74" i="19"/>
  <c r="J74" i="19"/>
  <c r="I74" i="19"/>
  <c r="H74" i="19"/>
  <c r="K73" i="19"/>
  <c r="J73" i="19"/>
  <c r="I73" i="19"/>
  <c r="H73" i="19"/>
  <c r="K69" i="19"/>
  <c r="J69" i="19"/>
  <c r="I69" i="19"/>
  <c r="H69" i="19"/>
  <c r="K68" i="19"/>
  <c r="J68" i="19"/>
  <c r="I68" i="19"/>
  <c r="H68" i="19"/>
  <c r="K67" i="19"/>
  <c r="J67" i="19"/>
  <c r="I67" i="19"/>
  <c r="H67" i="19"/>
  <c r="K66" i="19"/>
  <c r="J66" i="19"/>
  <c r="I66" i="19"/>
  <c r="H66" i="19"/>
  <c r="K65" i="19"/>
  <c r="J65" i="19"/>
  <c r="I65" i="19"/>
  <c r="H65" i="19"/>
  <c r="K61" i="19"/>
  <c r="J61" i="19"/>
  <c r="I61" i="19"/>
  <c r="H61" i="19"/>
  <c r="K60" i="19"/>
  <c r="J60" i="19"/>
  <c r="I60" i="19"/>
  <c r="H60" i="19"/>
  <c r="K59" i="19"/>
  <c r="J59" i="19"/>
  <c r="I59" i="19"/>
  <c r="H59" i="19"/>
  <c r="K54" i="19"/>
  <c r="J54" i="19"/>
  <c r="I54" i="19"/>
  <c r="H54" i="19"/>
  <c r="K53" i="19"/>
  <c r="J53" i="19"/>
  <c r="I53" i="19"/>
  <c r="H53" i="19"/>
  <c r="K52" i="19"/>
  <c r="J52" i="19"/>
  <c r="I52" i="19"/>
  <c r="H52" i="19"/>
  <c r="K51" i="19"/>
  <c r="J51" i="19"/>
  <c r="I51" i="19"/>
  <c r="H51" i="19"/>
  <c r="K50" i="19"/>
  <c r="J50" i="19"/>
  <c r="I50" i="19"/>
  <c r="H50" i="19"/>
  <c r="K49" i="19"/>
  <c r="J49" i="19"/>
  <c r="I49" i="19"/>
  <c r="H49" i="19"/>
  <c r="K45" i="19"/>
  <c r="J45" i="19"/>
  <c r="I45" i="19"/>
  <c r="H45" i="19"/>
  <c r="K44" i="19"/>
  <c r="J44" i="19"/>
  <c r="I44" i="19"/>
  <c r="H44" i="19"/>
  <c r="I43" i="19"/>
  <c r="H43" i="19"/>
  <c r="K42" i="19"/>
  <c r="J42" i="19"/>
  <c r="I42" i="19"/>
  <c r="H42" i="19"/>
  <c r="K41" i="19"/>
  <c r="J41" i="19"/>
  <c r="I41" i="19"/>
  <c r="H41" i="19"/>
  <c r="K40" i="19"/>
  <c r="J40" i="19"/>
  <c r="I40" i="19"/>
  <c r="H40" i="19"/>
  <c r="K39" i="19"/>
  <c r="J39" i="19"/>
  <c r="I39" i="19"/>
  <c r="H39" i="19"/>
  <c r="K38" i="19"/>
  <c r="J38" i="19"/>
  <c r="I38" i="19"/>
  <c r="H38" i="19"/>
  <c r="K37" i="19"/>
  <c r="J37" i="19"/>
  <c r="I37" i="19"/>
  <c r="H37" i="19"/>
  <c r="K36" i="19"/>
  <c r="J36" i="19"/>
  <c r="I36" i="19"/>
  <c r="H36" i="19"/>
  <c r="K35" i="19"/>
  <c r="J35" i="19"/>
  <c r="I35" i="19"/>
  <c r="H35" i="19"/>
  <c r="K34" i="19"/>
  <c r="J34" i="19"/>
  <c r="I34" i="19"/>
  <c r="H34" i="19"/>
  <c r="K33" i="19"/>
  <c r="J33" i="19"/>
  <c r="I33" i="19"/>
  <c r="H33" i="19"/>
  <c r="K32" i="19"/>
  <c r="J32" i="19"/>
  <c r="K31" i="19"/>
  <c r="J31" i="19"/>
  <c r="I31" i="19"/>
  <c r="H31" i="19"/>
  <c r="K30" i="19"/>
  <c r="J30" i="19"/>
  <c r="I30" i="19"/>
  <c r="H30" i="19"/>
  <c r="K29" i="19"/>
  <c r="J29" i="19"/>
  <c r="I29" i="19"/>
  <c r="H29" i="19"/>
  <c r="K25" i="19"/>
  <c r="J25" i="19"/>
  <c r="I25" i="19"/>
  <c r="H25" i="19"/>
  <c r="K24" i="19"/>
  <c r="J24" i="19"/>
  <c r="I24" i="19"/>
  <c r="H24" i="19"/>
  <c r="K23" i="19"/>
  <c r="J23" i="19"/>
  <c r="I23" i="19"/>
  <c r="H23" i="19"/>
  <c r="K22" i="19"/>
  <c r="J22" i="19"/>
  <c r="I22" i="19"/>
  <c r="H22" i="19"/>
  <c r="K21" i="19"/>
  <c r="J21" i="19"/>
  <c r="I21" i="19"/>
  <c r="H21" i="19"/>
  <c r="K20" i="19"/>
  <c r="J20" i="19"/>
  <c r="I20" i="19"/>
  <c r="H20" i="19"/>
  <c r="K19" i="19"/>
  <c r="J19" i="19"/>
  <c r="I19" i="19"/>
  <c r="H19" i="19"/>
  <c r="K18" i="19"/>
  <c r="J18" i="19"/>
  <c r="I18" i="19"/>
  <c r="H18" i="19"/>
  <c r="K17" i="19"/>
  <c r="J17" i="19"/>
  <c r="I17" i="19"/>
  <c r="H17" i="19"/>
  <c r="K16" i="19"/>
  <c r="J16" i="19"/>
  <c r="I16" i="19"/>
  <c r="H16" i="19"/>
  <c r="K15" i="19"/>
  <c r="J15" i="19"/>
  <c r="I15" i="19"/>
  <c r="H15" i="19"/>
  <c r="K14" i="19"/>
  <c r="J14" i="19"/>
  <c r="I14" i="19"/>
  <c r="H14" i="19"/>
  <c r="K13" i="19"/>
  <c r="J13" i="19"/>
  <c r="I13" i="19"/>
  <c r="H13" i="19"/>
  <c r="K12" i="19"/>
  <c r="J12" i="19"/>
  <c r="I12" i="19"/>
  <c r="H12" i="19"/>
  <c r="K11" i="19"/>
  <c r="J11" i="19"/>
  <c r="I11" i="19"/>
  <c r="H11" i="19"/>
  <c r="K10" i="19"/>
  <c r="J10" i="19"/>
  <c r="I10" i="19"/>
  <c r="H10" i="19"/>
  <c r="J5" i="19"/>
  <c r="H5" i="19"/>
  <c r="J13" i="3" l="1"/>
  <c r="I13" i="3"/>
  <c r="H13" i="3"/>
  <c r="G13" i="3"/>
  <c r="F14" i="3"/>
  <c r="F15" i="3"/>
  <c r="J15" i="3" l="1"/>
  <c r="I15" i="3"/>
  <c r="H15" i="3"/>
  <c r="G15" i="3"/>
  <c r="J14" i="3"/>
  <c r="I14" i="3"/>
  <c r="H14" i="3"/>
  <c r="G14"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tc={78BD9C5B-D0AC-478B-BA2D-235C5DAE1D58}</author>
  </authors>
  <commentList>
    <comment ref="H15" authorId="0" shapeId="0" xr:uid="{78BD9C5B-D0AC-478B-BA2D-235C5DAE1D58}">
      <text>
        <t xml:space="preserve">[Threaded comment]
Your version of Excel allows you to read this threaded comment; however, any edits to it will get removed if the file is opened in a newer version of Excel. Learn more: https://go.microsoft.com/fwlink/?linkid=870924
Comment:
    This is MEDIAN exp / MEDIAN inc:
median(case.last_budget.total_weekly_expenses_including_repayments ) / median(case.last_budget.total_weekly_income)
</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tc={1B5BF75A-7335-476D-A948-4D06DBF9EC88}</author>
  </authors>
  <commentList>
    <comment ref="C61" authorId="0" shapeId="0" xr:uid="{1B5BF75A-7335-476D-A948-4D06DBF9EC88}">
      <text>
        <t>[Threaded comment]
Your version of Excel allows you to read this threaded comment; however, any edits to it will get removed if the file is opened in a newer version of Excel. Learn more: https://go.microsoft.com/fwlink/?linkid=870924
Comment:
    Shouldn’t be published.</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tc={44FEA5A4-1026-4B5C-BFE7-DEF4C70D29D0}</author>
  </authors>
  <commentList>
    <comment ref="U41" authorId="0" shapeId="0" xr:uid="{44FEA5A4-1026-4B5C-BFE7-DEF4C70D29D0}">
      <text>
        <t>[Threaded comment]
Your version of Excel allows you to read this threaded comment; however, any edits to it will get removed if the file is opened in a newer version of Excel. Learn more: https://go.microsoft.com/fwlink/?linkid=870924
Comment:
    This isn’t actually based on the count of case with an AA. Rather it’s based on the sum of count of records.</t>
      </text>
    </comment>
  </commentList>
</comments>
</file>

<file path=xl/sharedStrings.xml><?xml version="1.0" encoding="utf-8"?>
<sst xmlns="http://schemas.openxmlformats.org/spreadsheetml/2006/main" count="2585" uniqueCount="422">
  <si>
    <t>Appendix</t>
  </si>
  <si>
    <t>Voices, 2026</t>
  </si>
  <si>
    <t xml:space="preserve">This Appendix presents the overall set of data used for analysis in FinCap's Voices 2026 update. Following 2023, the decision was made to switch the presentation of the Appendix to an Excel spreadsheet for greater ease of use and continued analysis. 
For definitions of key terms and an explanation of many of our data points, we continue to refer back to our 2023 Appendix which featured a substantial amount of explanatory write-up. The link to this is provided below, and links with page number references are further provided in relevant Sheets throughout this Appendix.
</t>
  </si>
  <si>
    <t>Voices 2023 Appendix</t>
  </si>
  <si>
    <t>Throughout this Appendix, cohort groups below are regarded as a low sample size (&gt;300) and therefore potentially indicative of skewed data. These are denoted by a * after them. Also important to note is that for data points that are percentages, one- and four-year changes are reported as both percentage points (pp), being the face-value change, and proportional percentage (%) changes.</t>
  </si>
  <si>
    <t>A table of contents, with an overview of what is contained within each Sheet, is provided below.</t>
  </si>
  <si>
    <t>Contents</t>
  </si>
  <si>
    <t>Number</t>
  </si>
  <si>
    <t>Title</t>
  </si>
  <si>
    <t>Description</t>
  </si>
  <si>
    <t>Statistical overview of the financial mentoring sector</t>
  </si>
  <si>
    <t xml:space="preserve">Demographic representations of the financial mentoring client base </t>
  </si>
  <si>
    <t>Breakdown of the income sources of clients</t>
  </si>
  <si>
    <t xml:space="preserve">Income, expenses and debt overview and breakdown for all clients </t>
  </si>
  <si>
    <t xml:space="preserve">Income, expenses and debt overview and breakdown by the number of dependent children clients have </t>
  </si>
  <si>
    <t>Income, expenses and debt overview and breakdown by region</t>
  </si>
  <si>
    <t>Income, expenses and debt overview and breakdown by age range cohort</t>
  </si>
  <si>
    <t>Income, expenses and debt overview and breakdown by gender cohort</t>
  </si>
  <si>
    <t>Income, expenses and debt overview and breakdown by ethnicity cohort</t>
  </si>
  <si>
    <t>Income, expenses and debt overview and breakdown by income bracket cohort</t>
  </si>
  <si>
    <t>Statistical overview of client debts recorded in Client Voices, presented by creditor type and loan type.</t>
  </si>
  <si>
    <t>A zoom-in on the income and expenses of cohorts with and without car loans</t>
  </si>
  <si>
    <t>Statistical overview of the reasons for hardship stated by clients, and the advocacy actions taken by financial mentors</t>
  </si>
  <si>
    <t>Sector</t>
  </si>
  <si>
    <t>For further explanation of these numbers, see pages 7 to 9 of our 2023 Voices report appendix</t>
  </si>
  <si>
    <t>Count of financial mentoring services (at year end)</t>
  </si>
  <si>
    <t>report</t>
  </si>
  <si>
    <t>Sample</t>
  </si>
  <si>
    <t>S1</t>
  </si>
  <si>
    <t>All</t>
  </si>
  <si>
    <t>Using Client Voices</t>
  </si>
  <si>
    <t>Count of financial mentors (recognised + provisional at year end)</t>
  </si>
  <si>
    <t>S2</t>
  </si>
  <si>
    <t>Note: 2021 may not be a reliable count as it was before a stocktake of our financial mentor register</t>
  </si>
  <si>
    <t>Percent of financial mentors by ethnicity (at year end)</t>
  </si>
  <si>
    <t>Ethnicity</t>
  </si>
  <si>
    <t>S3</t>
  </si>
  <si>
    <t>Pakeha</t>
  </si>
  <si>
    <t>n/a</t>
  </si>
  <si>
    <t>Māori</t>
  </si>
  <si>
    <t>Pasifika</t>
  </si>
  <si>
    <t>Other</t>
  </si>
  <si>
    <t>Note: not all financial mentors have recorded ethnicity and mentors can choose from as many as apply, meaning categories are not exclusive. No data for 2023.</t>
  </si>
  <si>
    <t>Percent of financial mentors by age range (at year end)</t>
  </si>
  <si>
    <t>Age range</t>
  </si>
  <si>
    <t>S4</t>
  </si>
  <si>
    <t>18 - 25</t>
  </si>
  <si>
    <t>26 - 35</t>
  </si>
  <si>
    <t>36 - 45</t>
  </si>
  <si>
    <t>46 - 65</t>
  </si>
  <si>
    <t>Over 65</t>
  </si>
  <si>
    <t>Baseline</t>
  </si>
  <si>
    <t>Count of cases closed</t>
  </si>
  <si>
    <t>Category</t>
  </si>
  <si>
    <t>One year change</t>
  </si>
  <si>
    <t>One year change (%)</t>
  </si>
  <si>
    <t>Five year change</t>
  </si>
  <si>
    <t>Five year change (%)</t>
  </si>
  <si>
    <t>B1</t>
  </si>
  <si>
    <t>Cases closed</t>
  </si>
  <si>
    <r>
      <rPr>
        <b/>
        <i/>
        <sz val="11"/>
        <color rgb="FFFF0000"/>
        <rFont val="Calibri"/>
        <family val="2"/>
      </rPr>
      <t xml:space="preserve">Note: </t>
    </r>
    <r>
      <rPr>
        <i/>
        <sz val="11"/>
        <color rgb="FFFF0000"/>
        <rFont val="Calibri"/>
        <family val="2"/>
      </rPr>
      <t>This is the sample we take out of our total number of clients, as closed cases have the most complete set of data.</t>
    </r>
  </si>
  <si>
    <t>Percent of cases by region</t>
  </si>
  <si>
    <t>Region</t>
  </si>
  <si>
    <t>One year change (pp)</t>
  </si>
  <si>
    <t>Five year change (pp)</t>
  </si>
  <si>
    <t>B2.1</t>
  </si>
  <si>
    <t>Auckland</t>
  </si>
  <si>
    <t>Bay of Plenty</t>
  </si>
  <si>
    <t>Canterbury</t>
  </si>
  <si>
    <t>Gisborne</t>
  </si>
  <si>
    <t>Hawke's Bay</t>
  </si>
  <si>
    <t>Manawatū/Whanganui</t>
  </si>
  <si>
    <t>Marlborough</t>
  </si>
  <si>
    <t>Nelson*</t>
  </si>
  <si>
    <t>Northland</t>
  </si>
  <si>
    <t>Otago</t>
  </si>
  <si>
    <t>Southland</t>
  </si>
  <si>
    <t>Taranaki</t>
  </si>
  <si>
    <t>Tasman*</t>
  </si>
  <si>
    <t>Waikato</t>
  </si>
  <si>
    <t>Wellington</t>
  </si>
  <si>
    <t>West Coast*</t>
  </si>
  <si>
    <t>Percent of cases by ethnicity</t>
  </si>
  <si>
    <t>B3.1</t>
  </si>
  <si>
    <t>African*</t>
  </si>
  <si>
    <t>Chinese*</t>
  </si>
  <si>
    <t>Cook Island Māori</t>
  </si>
  <si>
    <t>Fijian</t>
  </si>
  <si>
    <t>Indian</t>
  </si>
  <si>
    <t>Latin American/Hispanic*</t>
  </si>
  <si>
    <t>Middle Eastern</t>
  </si>
  <si>
    <t>Niuean*</t>
  </si>
  <si>
    <t>NZ European/Pākehā</t>
  </si>
  <si>
    <t>Other Asian*</t>
  </si>
  <si>
    <t>Other European</t>
  </si>
  <si>
    <t>Other Pacific</t>
  </si>
  <si>
    <t>Samoan</t>
  </si>
  <si>
    <t>Southeast Asian*</t>
  </si>
  <si>
    <t>Tongan</t>
  </si>
  <si>
    <t>Percent of cases by age range</t>
  </si>
  <si>
    <t>B4</t>
  </si>
  <si>
    <t>Under 18*</t>
  </si>
  <si>
    <t>Percent of cases by gender</t>
  </si>
  <si>
    <t>Gender</t>
  </si>
  <si>
    <t>B5</t>
  </si>
  <si>
    <t>Female</t>
  </si>
  <si>
    <t>Male</t>
  </si>
  <si>
    <t>Gender diverse*</t>
  </si>
  <si>
    <t>Percent of cases by number of dependent children</t>
  </si>
  <si>
    <t>dependent children</t>
  </si>
  <si>
    <t>B6</t>
  </si>
  <si>
    <t>0 Children</t>
  </si>
  <si>
    <t>1 Child</t>
  </si>
  <si>
    <t>2 Children</t>
  </si>
  <si>
    <t>3 Children</t>
  </si>
  <si>
    <t>4+ Children</t>
  </si>
  <si>
    <t>Percent of cases by income bracket</t>
  </si>
  <si>
    <t>income bracket</t>
  </si>
  <si>
    <t>B7</t>
  </si>
  <si>
    <t>$0 - $249</t>
  </si>
  <si>
    <t>$250 - $499</t>
  </si>
  <si>
    <t>$500 - $749</t>
  </si>
  <si>
    <t>$750 - $999</t>
  </si>
  <si>
    <t>$1000 +</t>
  </si>
  <si>
    <t>*low sample size</t>
  </si>
  <si>
    <t>Income source</t>
  </si>
  <si>
    <t>Income source (grouped)</t>
  </si>
  <si>
    <t>Report</t>
  </si>
  <si>
    <t>Four year change</t>
  </si>
  <si>
    <t>Four year change (%)</t>
  </si>
  <si>
    <t>Income support (only)</t>
  </si>
  <si>
    <t>Mixed</t>
  </si>
  <si>
    <t>Salary/wages (only)</t>
  </si>
  <si>
    <t>SUM of cases</t>
  </si>
  <si>
    <t xml:space="preserve">Note: Sum of all cases is less than count of cases closed for each year, as not all cases closed have complete income source data </t>
  </si>
  <si>
    <t>Income source (grouped) by percentage</t>
  </si>
  <si>
    <t>Four year change (pp)</t>
  </si>
  <si>
    <t>Median weekly income by income source (last budget)</t>
  </si>
  <si>
    <t>3.1.1</t>
  </si>
  <si>
    <t>Accommodation Supplement</t>
  </si>
  <si>
    <t>Jobseeker Support</t>
  </si>
  <si>
    <t>Part-time wages/salary</t>
  </si>
  <si>
    <t>Full-time wages/salary</t>
  </si>
  <si>
    <t>Family Tax Credit</t>
  </si>
  <si>
    <t>Winter Energy Payment</t>
  </si>
  <si>
    <t>Disability Allowance</t>
  </si>
  <si>
    <t>Temporary Additional Support</t>
  </si>
  <si>
    <t>Sole Parent Support</t>
  </si>
  <si>
    <t>Supported Living Payment</t>
  </si>
  <si>
    <t>Working For Families</t>
  </si>
  <si>
    <t>Child Support</t>
  </si>
  <si>
    <t>Retirement/superannuation</t>
  </si>
  <si>
    <t>Best Start Tax Credit</t>
  </si>
  <si>
    <t>Child Disability Allowance</t>
  </si>
  <si>
    <t>ACC</t>
  </si>
  <si>
    <t>Casual</t>
  </si>
  <si>
    <t>Other MSD financial assistance</t>
  </si>
  <si>
    <t>IRD</t>
  </si>
  <si>
    <t>Unsupported Child Benefit</t>
  </si>
  <si>
    <t>Contract</t>
  </si>
  <si>
    <t>Other IRD</t>
  </si>
  <si>
    <t>Seasonal</t>
  </si>
  <si>
    <t>Emergency Benefit</t>
  </si>
  <si>
    <t>Freelance</t>
  </si>
  <si>
    <t xml:space="preserve">Percent of cases by income source </t>
  </si>
  <si>
    <t>B8.1</t>
  </si>
  <si>
    <t>Benefit</t>
  </si>
  <si>
    <t>Income, expenses and debt for all clients (nationally)</t>
  </si>
  <si>
    <t>For further explanation of these numbers, see page 13 of our 2023 Voices report appendix</t>
  </si>
  <si>
    <t>Income</t>
  </si>
  <si>
    <t>Median weekly income</t>
  </si>
  <si>
    <t>budget</t>
  </si>
  <si>
    <t>Nationally</t>
  </si>
  <si>
    <t>One year change ($)</t>
  </si>
  <si>
    <t>Five year change ($)</t>
  </si>
  <si>
    <t>first</t>
  </si>
  <si>
    <t>median weekly income</t>
  </si>
  <si>
    <t>last</t>
  </si>
  <si>
    <t>difference</t>
  </si>
  <si>
    <t>For further explanation of these numbers, see page 10 of our 2023 Voices report appendix</t>
  </si>
  <si>
    <t>Total weekly expenditure as a percentage of total weekly income (nationally)</t>
  </si>
  <si>
    <t>demographic</t>
  </si>
  <si>
    <t>category</t>
  </si>
  <si>
    <t>Deficit as percentage</t>
  </si>
  <si>
    <t>Expenditure</t>
  </si>
  <si>
    <t>Median weekly expenditure on rent or board as a percentage of weekly income</t>
  </si>
  <si>
    <t>Expense</t>
  </si>
  <si>
    <t>Rent / board</t>
  </si>
  <si>
    <t>Median weekly expenditure on groceries as a percentage of weekly income</t>
  </si>
  <si>
    <t>Groceries</t>
  </si>
  <si>
    <t>Median weekly expenditure on electricity as a percentage of weekly income</t>
  </si>
  <si>
    <t>Electricity</t>
  </si>
  <si>
    <t>Median weekly expenditure on fuel as a percentage of weekly income</t>
  </si>
  <si>
    <t>Fuel</t>
  </si>
  <si>
    <t>Median weekly expenditure on clothes as a percentage of weekly income</t>
  </si>
  <si>
    <t>Clothes</t>
  </si>
  <si>
    <t>Median weekly expenditure on debt repayment as a percentage of weekly income</t>
  </si>
  <si>
    <t>Debt repayment</t>
  </si>
  <si>
    <t>Debt</t>
  </si>
  <si>
    <t>Median number of debts per case</t>
  </si>
  <si>
    <t>Debts</t>
  </si>
  <si>
    <t>Median total presenting debt amount for clients (including home loans)</t>
  </si>
  <si>
    <t>Debt amount</t>
  </si>
  <si>
    <t>Median total presenting debt amount for clients (excluding home loans)</t>
  </si>
  <si>
    <t>Percentage of clients with debt who had home loans</t>
  </si>
  <si>
    <t>Categories</t>
  </si>
  <si>
    <t>Number of cases with a debt</t>
  </si>
  <si>
    <t>Number of cases with a home loan</t>
  </si>
  <si>
    <t>Percent of a with b</t>
  </si>
  <si>
    <t>Income, expenses and debt by number of dependent children</t>
  </si>
  <si>
    <t>For further explanation of these numbers, see page 32 to 36 of our 2023 Voices report appendix</t>
  </si>
  <si>
    <t>Median weekly client income by number of dependent children</t>
  </si>
  <si>
    <t>0 children</t>
  </si>
  <si>
    <t>Total weekly expenditure as a percentage of weekly income (dependent children)</t>
  </si>
  <si>
    <t>Median weekly expenditure on rent or board as a percentage of weekly income by number of dependent children</t>
  </si>
  <si>
    <t>expense</t>
  </si>
  <si>
    <t>Median weekly expenditure on groceries as a percentage of weekly income by number of dependent children</t>
  </si>
  <si>
    <t>Median weekly expenditure on electricity as a percentage of weekly income by number of dependent children</t>
  </si>
  <si>
    <t>Median weekly expenditure on fuel as a percentage of weekly income by number of dependent children</t>
  </si>
  <si>
    <t>Median weekly expenditure on clothes as a percentage of weekly income by number of dependent children</t>
  </si>
  <si>
    <t>Median weekly expenditure on debt repayment as a percentage of weekly income by number of dependent children</t>
  </si>
  <si>
    <t>Median total presenting debt amount for clients by number of dependent children (includes home loans)</t>
  </si>
  <si>
    <t>Income, expenses and debt by region</t>
  </si>
  <si>
    <t>For further explanation of these numbers, see pages 36 to 44 of our 2023 Voices report appendix</t>
  </si>
  <si>
    <t>Median weekly client income by region</t>
  </si>
  <si>
    <t>region</t>
  </si>
  <si>
    <t>Total weekly expenditure as a percentage of weekly income by region</t>
  </si>
  <si>
    <t>Median weekly expenditure on rent or board as a percentage of weekly income by region</t>
  </si>
  <si>
    <t>Median weekly expenditure on groceries as a percentage of weekly income by region</t>
  </si>
  <si>
    <t>Median weekly expenditure on electricity as a percentage of weekly income by region</t>
  </si>
  <si>
    <t>Median weekly expenditure on fuel as a percentage of weekly income by region</t>
  </si>
  <si>
    <t>Median weekly expenditure on clothes as a percentage of weekly income by region</t>
  </si>
  <si>
    <t>Median weekly expenditure on debt repayment as a percentage of weekly income by region</t>
  </si>
  <si>
    <t>Median total presenting debt amount for clients by region (includes home loans)</t>
  </si>
  <si>
    <t>Income, expenses and debt by age range</t>
  </si>
  <si>
    <t>For further explanation of these numbers, see page 46 of our 2023 Voices report appendix</t>
  </si>
  <si>
    <t>Median weekly client income by age range</t>
  </si>
  <si>
    <t>Total weekly expenditure as a percentage of weekly income by age range</t>
  </si>
  <si>
    <t>age range</t>
  </si>
  <si>
    <t>Median weekly expenditure on rent or board as a percentage of weekly income by age range</t>
  </si>
  <si>
    <t>Median weekly expenditure on groceries as a percentage of weekly income by age range</t>
  </si>
  <si>
    <t>AGE RANGE (2023)</t>
  </si>
  <si>
    <t>Median weekly expenditure on electricity as a percentage of weekly income by age range</t>
  </si>
  <si>
    <t>Median weekly expenditure on fuel as a percentage of weekly income by age range</t>
  </si>
  <si>
    <t>Median weekly expenditure on clothes as a percentage of weekly income by age range</t>
  </si>
  <si>
    <t>Median weekly expenditure on debt repayment as a percentage of weekly income by age range</t>
  </si>
  <si>
    <t>Median total presenting debt amount for clients by age range (includes home loans)</t>
  </si>
  <si>
    <t>Income, expenses and debt by gender</t>
  </si>
  <si>
    <t>For further explanation of these numbers, see page 49 to 52 of our 2023 Voices report appendix</t>
  </si>
  <si>
    <t>Median weekly client income by gender</t>
  </si>
  <si>
    <t>gender</t>
  </si>
  <si>
    <t>Total weekly expenditure as a percentage of weekly income by gender</t>
  </si>
  <si>
    <t>Median weekly expenditure on rent or board as a percentage of weekly income by gender</t>
  </si>
  <si>
    <t>Median weekly expenditure on groceries as a percentage of weekly income by gender</t>
  </si>
  <si>
    <t>Median weekly expenditure on electricity as a percentage of weekly income by gender</t>
  </si>
  <si>
    <t>Median weekly expenditure on fuel as a percentage of weekly income by gender</t>
  </si>
  <si>
    <t>Median weekly expenditure on clothes as a percentage of weekly income by gender</t>
  </si>
  <si>
    <t>Median weekly expenditure on debt repayment as a percentage of weekly income by gender</t>
  </si>
  <si>
    <t>Median total presenting debt amount for clients by gender (includes home loans)</t>
  </si>
  <si>
    <t>Income, expenses and debt by ethnicity</t>
  </si>
  <si>
    <t>For further explanation of these numbers, see page 52 to 62 of our 2023 Voices report appendix</t>
  </si>
  <si>
    <t>Median weekly client income by ethnicity</t>
  </si>
  <si>
    <t>ethnicity</t>
  </si>
  <si>
    <t>Median total weekly expenditure as a percentage of median weekly income by ethnicity</t>
  </si>
  <si>
    <t>Median weekly expenditure on rent or board as a percentage of weekly income by ethnicity</t>
  </si>
  <si>
    <t>Median weekly expenditure on groceries as a percentage of weekly income by ethnicity</t>
  </si>
  <si>
    <t>Median weekly expenditure on electricity as a percentage of weekly income by ethnicity</t>
  </si>
  <si>
    <t>Median weekly expenditure on fuel as a percentage of weekly income by ethnicity</t>
  </si>
  <si>
    <t>Median weekly expenditure on clothes as a percentage of weekly income by ethnicity</t>
  </si>
  <si>
    <t>Clothing</t>
  </si>
  <si>
    <t>Median weekly expenditure on debt repayment as a percentage of weekly income by ethnicity</t>
  </si>
  <si>
    <t>Median total presenting debt amount for clients by ethnicity (includes home loans)</t>
  </si>
  <si>
    <t>Income, expenses and debt by income bracket</t>
  </si>
  <si>
    <t>For further explanation of these numbers, see page 63 to 64 of our 2023 Voices report appendix</t>
  </si>
  <si>
    <t>Median weekly client income</t>
  </si>
  <si>
    <t>$0 - $249*</t>
  </si>
  <si>
    <t>Total weekly expenditure as a percentage of weekly income (weekly income)</t>
  </si>
  <si>
    <t>Median weekly expenditure on rent or board as a percentage of weekly income by income brackets</t>
  </si>
  <si>
    <t>weekly income bracket</t>
  </si>
  <si>
    <t>Median weekly expenditure on groceries as a percentage of weekly income by income bracket</t>
  </si>
  <si>
    <t>Median weekly expenditure on electricity as a percentage of weekly income by income bracket</t>
  </si>
  <si>
    <t>Median weekly expenditure on fuel as a percentage of weekly income by income bracket</t>
  </si>
  <si>
    <t>Median weekly expenditure on clothes as a percentage of weekly income by income bracket</t>
  </si>
  <si>
    <t>$0 - $250*</t>
  </si>
  <si>
    <t>$500 - $750</t>
  </si>
  <si>
    <t>Median weekly expenditure on debt repayment as a percentage of weekly income by income bracket</t>
  </si>
  <si>
    <t>$750 - 999</t>
  </si>
  <si>
    <t>Median total presenting debt amount for clients by income bracket (includes home loans)</t>
  </si>
  <si>
    <t>Debt type</t>
  </si>
  <si>
    <t>For further explanation of these numbers, see pages 16 to 31 of our 2023 Voices report appendix</t>
  </si>
  <si>
    <t>The following tables present information on creditor types and subtypes that are combined in different ways in the 2023 report appendix. We recommend taking care in comparing findings between these two sources.</t>
  </si>
  <si>
    <t>Median presenting debt amount for each creditor type</t>
  </si>
  <si>
    <t>Percentage of unique debts presented by creditor type</t>
  </si>
  <si>
    <t>table</t>
  </si>
  <si>
    <t>creditor type</t>
  </si>
  <si>
    <t>Bank, finance company or other consumer lender</t>
  </si>
  <si>
    <t>creditor sub-type</t>
  </si>
  <si>
    <t>Bank</t>
  </si>
  <si>
    <t>Credit union or building society</t>
  </si>
  <si>
    <t>Interest-free Buy Now Pay Later service (e.g. Afterpay, OxiPay, Laybuy, PartPay)</t>
  </si>
  <si>
    <t>Sales/hire purchase agreements</t>
  </si>
  <si>
    <t>Mobile shopping truck</t>
  </si>
  <si>
    <t>Finance Company</t>
  </si>
  <si>
    <t>Other consumer lender</t>
  </si>
  <si>
    <t>Debt collector</t>
  </si>
  <si>
    <t>Family or friends</t>
  </si>
  <si>
    <t>Government department or agency</t>
  </si>
  <si>
    <t>Ministry of Justice (including fines, infringement fees and court fees)</t>
  </si>
  <si>
    <t>Ministry of Social Development (including Work and Income)</t>
  </si>
  <si>
    <t>Kainga Ora Housing NZ</t>
  </si>
  <si>
    <t xml:space="preserve">      Waka Kotahi (NZTA)</t>
  </si>
  <si>
    <t xml:space="preserve">      Inland Revenue (IR)</t>
  </si>
  <si>
    <t>Other government department or agency</t>
  </si>
  <si>
    <t>Health services</t>
  </si>
  <si>
    <t>Landlord</t>
  </si>
  <si>
    <t>Local government</t>
  </si>
  <si>
    <t>Motor vehicle repairer</t>
  </si>
  <si>
    <t>Other (specify)</t>
  </si>
  <si>
    <t>Retailer</t>
  </si>
  <si>
    <t>Childcare Provider</t>
  </si>
  <si>
    <t>Education Provider</t>
  </si>
  <si>
    <t>Insurance</t>
  </si>
  <si>
    <t>Microfinance (incl. No Interest Loans)</t>
  </si>
  <si>
    <t>Professional services</t>
  </si>
  <si>
    <t>Utilities</t>
  </si>
  <si>
    <t>Telecommunications</t>
  </si>
  <si>
    <t>Other utilities</t>
  </si>
  <si>
    <t>Note: This table presents both types and sub-types of creditor. All types sum to 100%, while sub-type percentages sum to their parent category's percentage. Sub-types for each category are shaded in blue beneath their parent.</t>
  </si>
  <si>
    <t>Median presenting debt amount for each loan type</t>
  </si>
  <si>
    <t>Percentage of unique loans presented by loan type</t>
  </si>
  <si>
    <t>loan type</t>
  </si>
  <si>
    <t>Credit card</t>
  </si>
  <si>
    <t>Credit sale of goods or service (sometimes called 'hire purchase' or 'rent-to-own')</t>
  </si>
  <si>
    <t>Debt consolidation loan</t>
  </si>
  <si>
    <t>High-cost loan (annual interest rate &gt;50%, including 'pay day' loan)</t>
  </si>
  <si>
    <t>Home loan</t>
  </si>
  <si>
    <t>Motor vehicle loan</t>
  </si>
  <si>
    <t>Personal loan (excluding motor vehicle loan)</t>
  </si>
  <si>
    <t>Revolving credit facility (includes credit card, store card, Gem Visa/Q Card, etc)</t>
  </si>
  <si>
    <t>Overdraft (arranged)</t>
  </si>
  <si>
    <t>Overdraft (unarranged)</t>
  </si>
  <si>
    <t>Pawn loan</t>
  </si>
  <si>
    <t>Unregistered loan provider</t>
  </si>
  <si>
    <t>Interest free (Buy Now, Pay Later)</t>
  </si>
  <si>
    <t>MSD advance</t>
  </si>
  <si>
    <t>Student loan</t>
  </si>
  <si>
    <t>No interest loan scheme</t>
  </si>
  <si>
    <t>Not a loan</t>
  </si>
  <si>
    <t>Note: Because of the addition of several new categories with substantial numbers of loans entered under them, the percentage split in 2025 is not comparable to previous years. Categories that look as though they have had a large reduction in percentage may possibly have a similar number to prior years, but now make up proportionally less loans. 2025 figures will be comparable with future years moving forward</t>
  </si>
  <si>
    <t>Income and expenses by car loan cohorts</t>
  </si>
  <si>
    <r>
      <t xml:space="preserve">Clients </t>
    </r>
    <r>
      <rPr>
        <b/>
        <u/>
        <sz val="11"/>
        <color theme="0"/>
        <rFont val="Calibri"/>
        <family val="2"/>
        <scheme val="minor"/>
      </rPr>
      <t>with</t>
    </r>
    <r>
      <rPr>
        <sz val="11"/>
        <color theme="0"/>
        <rFont val="Calibri"/>
        <family val="2"/>
        <scheme val="minor"/>
      </rPr>
      <t xml:space="preserve"> a motor vehicle loan</t>
    </r>
  </si>
  <si>
    <t>Median weekly expenses</t>
  </si>
  <si>
    <t>Median expenses as percent of median income</t>
  </si>
  <si>
    <t xml:space="preserve">Count of cases </t>
  </si>
  <si>
    <t>Percent of cases</t>
  </si>
  <si>
    <t>Median deficit</t>
  </si>
  <si>
    <r>
      <t xml:space="preserve">Clients </t>
    </r>
    <r>
      <rPr>
        <b/>
        <u/>
        <sz val="11"/>
        <color theme="0"/>
        <rFont val="Calibri"/>
        <family val="2"/>
        <scheme val="minor"/>
      </rPr>
      <t>without</t>
    </r>
    <r>
      <rPr>
        <sz val="11"/>
        <color theme="0"/>
        <rFont val="Calibri"/>
        <family val="2"/>
        <scheme val="minor"/>
      </rPr>
      <t xml:space="preserve"> a motor vehicle loan</t>
    </r>
  </si>
  <si>
    <t>Count of cases</t>
  </si>
  <si>
    <t>Note: These cohorts exclude cases with no presenting debt, no income on first or last budgets.</t>
  </si>
  <si>
    <t>Reasons for hardship and advocacy actions</t>
  </si>
  <si>
    <t>Reasons for hardship</t>
  </si>
  <si>
    <t>Top values of case.hardship_reasons</t>
  </si>
  <si>
    <t>Rank</t>
  </si>
  <si>
    <t>Increased cost of living</t>
  </si>
  <si>
    <t>Health issues</t>
  </si>
  <si>
    <t>Decreased income</t>
  </si>
  <si>
    <t>Unexpected cost</t>
  </si>
  <si>
    <t>Debt to Work and Income</t>
  </si>
  <si>
    <t>Job loss</t>
  </si>
  <si>
    <t>Rental costs</t>
  </si>
  <si>
    <t>Family / community obligations</t>
  </si>
  <si>
    <t>Mental Health</t>
  </si>
  <si>
    <t>Partnership breakdown</t>
  </si>
  <si>
    <t>New living situation (bond, moving cost)</t>
  </si>
  <si>
    <t>Fines / Reparation</t>
  </si>
  <si>
    <t>Unaffordable lending</t>
  </si>
  <si>
    <t>Debt to Inland Revenue</t>
  </si>
  <si>
    <t>Tenancy issues</t>
  </si>
  <si>
    <t>Disability</t>
  </si>
  <si>
    <t>New child</t>
  </si>
  <si>
    <t>Change in benefit</t>
  </si>
  <si>
    <t>Mortgage / Rates</t>
  </si>
  <si>
    <t>Addiction</t>
  </si>
  <si>
    <t>Relationship debt</t>
  </si>
  <si>
    <t>Accident</t>
  </si>
  <si>
    <t>Financial abuse</t>
  </si>
  <si>
    <t>Death</t>
  </si>
  <si>
    <t>Drop in paid time</t>
  </si>
  <si>
    <t>Prison</t>
  </si>
  <si>
    <t>Gambling</t>
  </si>
  <si>
    <t>Eviction</t>
  </si>
  <si>
    <t>Seasonal work</t>
  </si>
  <si>
    <t>COVID-19</t>
  </si>
  <si>
    <t>Maternity leave</t>
  </si>
  <si>
    <t>Advocacy actions</t>
  </si>
  <si>
    <t>Other community organisation</t>
  </si>
  <si>
    <t>KiwiSaver hardship application</t>
  </si>
  <si>
    <t>Debt repayment negotiation</t>
  </si>
  <si>
    <t>Work and Income</t>
  </si>
  <si>
    <t>Housing provider</t>
  </si>
  <si>
    <t>Debt amount negotiated down</t>
  </si>
  <si>
    <t>Creditor</t>
  </si>
  <si>
    <t>Ethical lending/microfinance/no interest loan application</t>
  </si>
  <si>
    <t>Creditor hardship application</t>
  </si>
  <si>
    <t>Inland Revenue</t>
  </si>
  <si>
    <t>Review of decision (government debt)</t>
  </si>
  <si>
    <t>Debt written off</t>
  </si>
  <si>
    <t>Total Money Management</t>
  </si>
  <si>
    <t>Mental health service</t>
  </si>
  <si>
    <t>No Asset Procedure (NAP)</t>
  </si>
  <si>
    <t>Utilities disputes</t>
  </si>
  <si>
    <t>Debt Repayment Order (DRO)</t>
  </si>
  <si>
    <t>Internal complaint to creditor</t>
  </si>
  <si>
    <t>Addiction service</t>
  </si>
  <si>
    <t>Bank hardship review</t>
  </si>
  <si>
    <t>Financial dispute resolution</t>
  </si>
  <si>
    <t>Bankruptcy</t>
  </si>
  <si>
    <t>Creditor's proposal</t>
  </si>
  <si>
    <t>Commerce commission</t>
  </si>
  <si>
    <t>Telco dispute resolution</t>
  </si>
  <si>
    <t>Externally with dispute resolution body</t>
  </si>
  <si>
    <t>Note: We have calculated these advocacy actions as a percent of all closed client cases as reported in the baseline tab. This is a new field for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</si>
</sst>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8" formatCode="&quot;$&quot;#,##0.00;[Red]\-&quot;$&quot;#,##0.00"/>
    <numFmt numFmtId="44" formatCode="_-&quot;$&quot;* #,##0.00_-;\-&quot;$&quot;* #,##0.00_-;_-&quot;$&quot;* &quot;-&quot;??_-;_-@_-"/>
    <numFmt numFmtId="43" formatCode="_-* #,##0.00_-;\-* #,##0.00_-;_-* &quot;-&quot;??_-;_-@_-"/>
    <numFmt numFmtId="164" formatCode="0.0%"/>
    <numFmt numFmtId="165" formatCode="_-* #,##0_-;\-* #,##0_-;_-* &quot;-&quot;??_-;_-@_-"/>
    <numFmt numFmtId="166" formatCode="_-[$$-409]* #,##0.00_ ;_-[$$-409]* \-#,##0.00\ ;_-[$$-409]* &quot;-&quot;??_ ;_-@_ "/>
    <numFmt numFmtId="167" formatCode="_([$$-409]* #,##0.00_);_([$$-409]* \(#,##0.00\);_([$$-409]* &quot;-&quot;??_);_(@_)"/>
  </numFmts>
  <fonts count="28"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i/>
      <sz val="11"/>
      <color rgb="FFFF0000"/>
      <name val="Calibri"/>
      <family val="2"/>
      <scheme val="minor"/>
    </font>
    <font>
      <u/>
      <sz val="11"/>
      <color theme="10"/>
      <name val="Calibri"/>
      <family val="2"/>
      <scheme val="minor"/>
    </font>
    <font>
      <sz val="11"/>
      <color rgb="FF7030A0"/>
      <name val="Calibri"/>
      <family val="2"/>
      <scheme val="minor"/>
    </font>
    <font>
      <i/>
      <sz val="11"/>
      <color rgb="FF7030A0"/>
      <name val="Calibri"/>
      <family val="2"/>
      <scheme val="minor"/>
    </font>
    <font>
      <i/>
      <sz val="11"/>
      <color theme="8"/>
      <name val="Calibri"/>
      <family val="2"/>
      <scheme val="minor"/>
    </font>
    <font>
      <b/>
      <u/>
      <sz val="11"/>
      <color theme="0"/>
      <name val="Calibri"/>
      <family val="2"/>
      <scheme val="minor"/>
    </font>
    <font>
      <sz val="11"/>
      <color rgb="FFFF0000"/>
      <name val="Calibri"/>
      <family val="2"/>
      <scheme val="minor"/>
    </font>
    <font>
      <b/>
      <i/>
      <sz val="11"/>
      <color theme="1"/>
      <name val="Calibri"/>
      <family val="2"/>
      <scheme val="minor"/>
    </font>
    <font>
      <b/>
      <i/>
      <sz val="11"/>
      <color rgb="FFFF0000"/>
      <name val="Calibri"/>
      <family val="2"/>
      <scheme val="minor"/>
    </font>
    <font>
      <b/>
      <sz val="14"/>
      <color theme="1"/>
      <name val="Calibri"/>
      <family val="2"/>
      <scheme val="minor"/>
    </font>
    <font>
      <b/>
      <sz val="16"/>
      <color theme="1"/>
      <name val="Calibri"/>
      <family val="2"/>
      <scheme val="minor"/>
    </font>
    <font>
      <sz val="11"/>
      <color rgb="FF000000"/>
      <name val="Calibri"/>
      <family val="2"/>
      <scheme val="minor"/>
    </font>
    <font>
      <b/>
      <i/>
      <sz val="11"/>
      <color rgb="FFFF0000"/>
      <name val="Calibri"/>
      <family val="2"/>
    </font>
    <font>
      <i/>
      <sz val="11"/>
      <color rgb="FFFF0000"/>
      <name val="Calibri"/>
      <family val="2"/>
    </font>
    <font>
      <b/>
      <sz val="11"/>
      <color rgb="FF000000"/>
      <name val="Aptos Narrow"/>
      <family val="2"/>
    </font>
    <font>
      <b/>
      <sz val="20"/>
      <color theme="0"/>
      <name val="Calibri"/>
      <family val="2"/>
      <scheme val="minor"/>
    </font>
    <font>
      <b/>
      <sz val="16"/>
      <color theme="0"/>
      <name val="Calibri"/>
      <family val="2"/>
      <scheme val="minor"/>
    </font>
    <font>
      <b/>
      <i/>
      <sz val="11"/>
      <color theme="0"/>
      <name val="Calibri"/>
      <family val="2"/>
      <scheme val="minor"/>
    </font>
    <font>
      <sz val="11"/>
      <name val="Calibri"/>
      <family val="2"/>
      <scheme val="minor"/>
    </font>
    <font>
      <sz val="11"/>
      <color rgb="FFAA216B"/>
      <name val="Calibri"/>
      <family val="2"/>
      <scheme val="minor"/>
    </font>
    <font>
      <sz val="11"/>
      <color rgb="FFB8BD3B"/>
      <name val="Calibri"/>
      <family val="2"/>
      <scheme val="minor"/>
    </font>
    <font>
      <b/>
      <sz val="11"/>
      <color rgb="FF000000"/>
      <name val="Calibri"/>
      <family val="2"/>
      <scheme val="minor"/>
    </font>
    <font>
      <sz val="11"/>
      <color theme="7"/>
      <name val="Calibri"/>
      <family val="2"/>
      <scheme val="minor"/>
    </font>
  </fonts>
  <fills count="10">
    <fill>
      <patternFill patternType="none"/>
    </fill>
    <fill>
      <patternFill patternType="gray125"/>
    </fill>
    <fill>
      <patternFill patternType="solid">
        <fgColor theme="1"/>
        <bgColor indexed="64"/>
      </patternFill>
    </fill>
    <fill>
      <patternFill patternType="solid">
        <fgColor theme="4" tint="0.79998168889431442"/>
        <bgColor indexed="64"/>
      </patternFill>
    </fill>
    <fill>
      <patternFill patternType="solid">
        <fgColor theme="1" tint="0.14999847407452621"/>
        <bgColor indexed="64"/>
      </patternFill>
    </fill>
    <fill>
      <patternFill patternType="solid">
        <fgColor theme="2"/>
        <bgColor indexed="64"/>
      </patternFill>
    </fill>
    <fill>
      <patternFill patternType="solid">
        <fgColor rgb="FFE8215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14999847407452621"/>
        <bgColor indexed="64"/>
      </patternFill>
    </fill>
  </fills>
  <borders count="6">
    <border>
      <left/>
      <right/>
      <top/>
      <bottom/>
      <diagonal/>
    </border>
    <border>
      <left/>
      <right/>
      <top/>
      <bottom style="thin">
        <color indexed="64"/>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right style="thin">
        <color theme="0" tint="-0.14999847407452621"/>
      </right>
      <top style="thin">
        <color theme="0" tint="-0.14999847407452621"/>
      </top>
      <bottom style="thin">
        <color theme="0" tint="-0.14999847407452621"/>
      </bottom>
      <diagonal/>
    </border>
    <border>
      <left style="thin">
        <color theme="0" tint="-0.14999847407452621"/>
      </left>
      <right style="thin">
        <color theme="0" tint="-0.14999847407452621"/>
      </right>
      <top style="thin">
        <color theme="0" tint="-0.14999847407452621"/>
      </top>
      <bottom/>
      <diagonal/>
    </border>
    <border>
      <left style="thin">
        <color theme="0" tint="-0.14999847407452621"/>
      </left>
      <right style="thin">
        <color theme="0" tint="-0.14999847407452621"/>
      </right>
      <top/>
      <bottom style="thin">
        <color theme="0" tint="-0.14999847407452621"/>
      </bottom>
      <diagonal/>
    </border>
  </borders>
  <cellStyleXfs count="5">
    <xf numFmtId="0" fontId="0" fillId="0" borderId="0"/>
    <xf numFmtId="44"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0" fontId="6" fillId="0" borderId="0" applyNumberFormat="0" applyFill="0" applyBorder="0" applyAlignment="0" applyProtection="0"/>
  </cellStyleXfs>
  <cellXfs count="121">
    <xf numFmtId="0" fontId="0" fillId="0" borderId="0" xfId="0"/>
    <xf numFmtId="0" fontId="3" fillId="0" borderId="0" xfId="0" applyFont="1"/>
    <xf numFmtId="44" fontId="0" fillId="0" borderId="0" xfId="1" applyFont="1"/>
    <xf numFmtId="164" fontId="0" fillId="0" borderId="0" xfId="0" applyNumberFormat="1"/>
    <xf numFmtId="4" fontId="0" fillId="0" borderId="0" xfId="0" applyNumberFormat="1"/>
    <xf numFmtId="10" fontId="0" fillId="0" borderId="0" xfId="0" applyNumberFormat="1"/>
    <xf numFmtId="0" fontId="5" fillId="0" borderId="0" xfId="0" applyFont="1"/>
    <xf numFmtId="0" fontId="2" fillId="2" borderId="0" xfId="0" applyFont="1" applyFill="1"/>
    <xf numFmtId="3" fontId="0" fillId="0" borderId="0" xfId="0" applyNumberFormat="1"/>
    <xf numFmtId="8" fontId="0" fillId="0" borderId="0" xfId="1" applyNumberFormat="1" applyFont="1"/>
    <xf numFmtId="44" fontId="0" fillId="0" borderId="0" xfId="1" applyFont="1" applyFill="1"/>
    <xf numFmtId="0" fontId="4" fillId="2" borderId="0" xfId="0" applyFont="1" applyFill="1"/>
    <xf numFmtId="9" fontId="0" fillId="0" borderId="0" xfId="0" applyNumberFormat="1"/>
    <xf numFmtId="9" fontId="0" fillId="0" borderId="0" xfId="2" applyFont="1"/>
    <xf numFmtId="165" fontId="0" fillId="0" borderId="0" xfId="3" applyNumberFormat="1" applyFont="1"/>
    <xf numFmtId="0" fontId="6" fillId="0" borderId="0" xfId="4"/>
    <xf numFmtId="10" fontId="7" fillId="0" borderId="0" xfId="2" applyNumberFormat="1" applyFont="1"/>
    <xf numFmtId="164" fontId="4" fillId="2" borderId="0" xfId="0" applyNumberFormat="1" applyFont="1" applyFill="1"/>
    <xf numFmtId="1" fontId="0" fillId="0" borderId="0" xfId="0" applyNumberFormat="1"/>
    <xf numFmtId="0" fontId="0" fillId="2" borderId="0" xfId="0" applyFill="1"/>
    <xf numFmtId="0" fontId="8" fillId="0" borderId="0" xfId="0" applyFont="1"/>
    <xf numFmtId="44" fontId="8" fillId="0" borderId="0" xfId="0" applyNumberFormat="1" applyFont="1"/>
    <xf numFmtId="0" fontId="0" fillId="0" borderId="0" xfId="0" applyAlignment="1">
      <alignment horizontal="right"/>
    </xf>
    <xf numFmtId="166" fontId="0" fillId="0" borderId="0" xfId="0" applyNumberFormat="1"/>
    <xf numFmtId="0" fontId="9" fillId="0" borderId="0" xfId="0" applyFont="1"/>
    <xf numFmtId="2" fontId="0" fillId="0" borderId="0" xfId="0" applyNumberFormat="1"/>
    <xf numFmtId="3" fontId="3" fillId="0" borderId="0" xfId="0" applyNumberFormat="1" applyFont="1"/>
    <xf numFmtId="0" fontId="11" fillId="0" borderId="0" xfId="0" applyFont="1"/>
    <xf numFmtId="0" fontId="0" fillId="0" borderId="0" xfId="0" applyAlignment="1">
      <alignment horizontal="center"/>
    </xf>
    <xf numFmtId="0" fontId="12" fillId="0" borderId="0" xfId="0" applyFont="1"/>
    <xf numFmtId="0" fontId="13" fillId="0" borderId="0" xfId="0" applyFont="1"/>
    <xf numFmtId="164" fontId="7" fillId="0" borderId="0" xfId="2" applyNumberFormat="1" applyFont="1"/>
    <xf numFmtId="0" fontId="0" fillId="0" borderId="0" xfId="0" applyAlignment="1">
      <alignment wrapText="1"/>
    </xf>
    <xf numFmtId="0" fontId="0" fillId="0" borderId="1" xfId="0" applyBorder="1"/>
    <xf numFmtId="9" fontId="0" fillId="0" borderId="1" xfId="2" applyFont="1" applyBorder="1"/>
    <xf numFmtId="0" fontId="0" fillId="0" borderId="0" xfId="0" applyAlignment="1">
      <alignment horizontal="left"/>
    </xf>
    <xf numFmtId="0" fontId="14" fillId="0" borderId="0" xfId="0" applyFont="1"/>
    <xf numFmtId="0" fontId="15" fillId="0" borderId="0" xfId="0" applyFont="1"/>
    <xf numFmtId="0" fontId="2" fillId="0" borderId="0" xfId="0" applyFont="1"/>
    <xf numFmtId="0" fontId="6" fillId="0" borderId="0" xfId="4" applyFill="1"/>
    <xf numFmtId="0" fontId="4" fillId="0" borderId="0" xfId="0" applyFont="1"/>
    <xf numFmtId="0" fontId="11" fillId="2" borderId="0" xfId="0" applyFont="1" applyFill="1"/>
    <xf numFmtId="164" fontId="4" fillId="0" borderId="0" xfId="0" applyNumberFormat="1" applyFont="1"/>
    <xf numFmtId="0" fontId="17" fillId="0" borderId="0" xfId="0" applyFont="1" applyAlignment="1">
      <alignment horizontal="left"/>
    </xf>
    <xf numFmtId="0" fontId="19" fillId="0" borderId="0" xfId="0" applyFont="1"/>
    <xf numFmtId="167" fontId="0" fillId="0" borderId="0" xfId="0" applyNumberFormat="1" applyAlignment="1">
      <alignment horizontal="right"/>
    </xf>
    <xf numFmtId="0" fontId="19" fillId="2" borderId="0" xfId="0" applyFont="1" applyFill="1"/>
    <xf numFmtId="0" fontId="5" fillId="0" borderId="0" xfId="0" applyFont="1" applyAlignment="1">
      <alignment horizontal="left"/>
    </xf>
    <xf numFmtId="0" fontId="4" fillId="4" borderId="0" xfId="0" applyFont="1" applyFill="1"/>
    <xf numFmtId="0" fontId="0" fillId="0" borderId="0" xfId="4" applyFont="1"/>
    <xf numFmtId="0" fontId="6" fillId="0" borderId="0" xfId="4" applyAlignment="1"/>
    <xf numFmtId="0" fontId="0" fillId="0" borderId="0" xfId="0" applyAlignment="1">
      <alignment vertical="top" wrapText="1"/>
    </xf>
    <xf numFmtId="0" fontId="0" fillId="5" borderId="0" xfId="0" applyFill="1"/>
    <xf numFmtId="0" fontId="20" fillId="6" borderId="0" xfId="0" applyFont="1" applyFill="1"/>
    <xf numFmtId="0" fontId="4" fillId="6" borderId="0" xfId="0" applyFont="1" applyFill="1"/>
    <xf numFmtId="0" fontId="21" fillId="6" borderId="0" xfId="0" applyFont="1" applyFill="1"/>
    <xf numFmtId="0" fontId="22" fillId="6" borderId="0" xfId="0" applyFont="1" applyFill="1"/>
    <xf numFmtId="0" fontId="2" fillId="6" borderId="0" xfId="0" applyFont="1" applyFill="1"/>
    <xf numFmtId="9" fontId="4" fillId="6" borderId="0" xfId="2" applyFont="1" applyFill="1"/>
    <xf numFmtId="0" fontId="23" fillId="0" borderId="0" xfId="0" applyFont="1"/>
    <xf numFmtId="9" fontId="23" fillId="0" borderId="0" xfId="2" applyFont="1"/>
    <xf numFmtId="164" fontId="25" fillId="0" borderId="0" xfId="2" applyNumberFormat="1" applyFont="1"/>
    <xf numFmtId="164" fontId="0" fillId="0" borderId="0" xfId="2" applyNumberFormat="1" applyFont="1"/>
    <xf numFmtId="165" fontId="0" fillId="0" borderId="0" xfId="3" applyNumberFormat="1" applyFont="1" applyFill="1"/>
    <xf numFmtId="164" fontId="7" fillId="0" borderId="0" xfId="2" applyNumberFormat="1" applyFont="1" applyFill="1"/>
    <xf numFmtId="9" fontId="0" fillId="0" borderId="0" xfId="2" applyFont="1" applyFill="1"/>
    <xf numFmtId="0" fontId="16" fillId="0" borderId="0" xfId="0" applyFont="1"/>
    <xf numFmtId="0" fontId="26" fillId="0" borderId="0" xfId="0" applyFont="1"/>
    <xf numFmtId="3" fontId="26" fillId="0" borderId="0" xfId="0" applyNumberFormat="1" applyFont="1"/>
    <xf numFmtId="9" fontId="16" fillId="0" borderId="0" xfId="0" applyNumberFormat="1" applyFont="1"/>
    <xf numFmtId="9" fontId="0" fillId="0" borderId="0" xfId="2" applyFont="1" applyBorder="1"/>
    <xf numFmtId="44" fontId="0" fillId="0" borderId="0" xfId="1" applyFont="1" applyBorder="1"/>
    <xf numFmtId="9" fontId="27" fillId="0" borderId="0" xfId="2" applyFont="1"/>
    <xf numFmtId="9" fontId="23" fillId="0" borderId="0" xfId="2" applyFont="1" applyFill="1"/>
    <xf numFmtId="9" fontId="27" fillId="0" borderId="0" xfId="2" applyFont="1" applyFill="1"/>
    <xf numFmtId="44" fontId="0" fillId="3" borderId="2" xfId="1" applyFont="1" applyFill="1" applyBorder="1"/>
    <xf numFmtId="0" fontId="6" fillId="0" borderId="0" xfId="4" applyBorder="1"/>
    <xf numFmtId="0" fontId="0" fillId="0" borderId="2" xfId="0" applyBorder="1"/>
    <xf numFmtId="0" fontId="3" fillId="0" borderId="2" xfId="0" applyFont="1" applyBorder="1"/>
    <xf numFmtId="166" fontId="0" fillId="0" borderId="2" xfId="1" applyNumberFormat="1" applyFont="1" applyBorder="1"/>
    <xf numFmtId="166" fontId="0" fillId="0" borderId="2" xfId="1" applyNumberFormat="1" applyFont="1" applyFill="1" applyBorder="1"/>
    <xf numFmtId="166" fontId="0" fillId="0" borderId="2" xfId="0" applyNumberFormat="1" applyBorder="1"/>
    <xf numFmtId="10" fontId="0" fillId="0" borderId="2" xfId="0" applyNumberFormat="1" applyBorder="1"/>
    <xf numFmtId="10" fontId="0" fillId="0" borderId="2" xfId="2" applyNumberFormat="1" applyFont="1" applyBorder="1"/>
    <xf numFmtId="0" fontId="0" fillId="3" borderId="2" xfId="0" applyFill="1" applyBorder="1" applyAlignment="1">
      <alignment horizontal="left" indent="2"/>
    </xf>
    <xf numFmtId="166" fontId="0" fillId="3" borderId="2" xfId="1" applyNumberFormat="1" applyFont="1" applyFill="1" applyBorder="1"/>
    <xf numFmtId="166" fontId="0" fillId="3" borderId="2" xfId="0" applyNumberFormat="1" applyFill="1" applyBorder="1"/>
    <xf numFmtId="10" fontId="0" fillId="3" borderId="2" xfId="0" applyNumberFormat="1" applyFill="1" applyBorder="1"/>
    <xf numFmtId="10" fontId="0" fillId="3" borderId="2" xfId="2" applyNumberFormat="1" applyFont="1" applyFill="1" applyBorder="1"/>
    <xf numFmtId="0" fontId="0" fillId="7" borderId="2" xfId="0" applyFill="1" applyBorder="1" applyAlignment="1">
      <alignment horizontal="left" indent="2"/>
    </xf>
    <xf numFmtId="166" fontId="0" fillId="7" borderId="2" xfId="1" applyNumberFormat="1" applyFont="1" applyFill="1" applyBorder="1"/>
    <xf numFmtId="10" fontId="0" fillId="7" borderId="2" xfId="2" applyNumberFormat="1" applyFont="1" applyFill="1" applyBorder="1"/>
    <xf numFmtId="0" fontId="0" fillId="0" borderId="2" xfId="0" applyBorder="1" applyAlignment="1">
      <alignment horizontal="left"/>
    </xf>
    <xf numFmtId="44" fontId="0" fillId="0" borderId="2" xfId="1" applyFont="1" applyBorder="1"/>
    <xf numFmtId="10" fontId="0" fillId="0" borderId="2" xfId="2" applyNumberFormat="1" applyFont="1" applyFill="1" applyBorder="1"/>
    <xf numFmtId="0" fontId="23" fillId="3" borderId="2" xfId="0" applyFont="1" applyFill="1" applyBorder="1"/>
    <xf numFmtId="0" fontId="0" fillId="7" borderId="2" xfId="0" applyFill="1" applyBorder="1"/>
    <xf numFmtId="0" fontId="23" fillId="0" borderId="2" xfId="0" applyFont="1" applyBorder="1"/>
    <xf numFmtId="44" fontId="0" fillId="0" borderId="2" xfId="1" applyFont="1" applyFill="1" applyBorder="1"/>
    <xf numFmtId="10" fontId="0" fillId="8" borderId="2" xfId="0" applyNumberFormat="1" applyFill="1" applyBorder="1"/>
    <xf numFmtId="0" fontId="5" fillId="0" borderId="2" xfId="0" applyFont="1" applyBorder="1"/>
    <xf numFmtId="0" fontId="0" fillId="0" borderId="3" xfId="0" applyBorder="1"/>
    <xf numFmtId="0" fontId="0" fillId="0" borderId="4" xfId="0" applyBorder="1"/>
    <xf numFmtId="0" fontId="3" fillId="0" borderId="5" xfId="0" applyFont="1" applyBorder="1"/>
    <xf numFmtId="0" fontId="0" fillId="0" borderId="5" xfId="0" applyBorder="1"/>
    <xf numFmtId="8" fontId="0" fillId="0" borderId="2" xfId="1" applyNumberFormat="1" applyFont="1" applyBorder="1"/>
    <xf numFmtId="44" fontId="23" fillId="0" borderId="2" xfId="1" applyFont="1" applyBorder="1"/>
    <xf numFmtId="10" fontId="23" fillId="0" borderId="2" xfId="2" applyNumberFormat="1" applyFont="1" applyBorder="1"/>
    <xf numFmtId="0" fontId="23" fillId="0" borderId="2" xfId="0" applyFont="1" applyBorder="1" applyAlignment="1">
      <alignment horizontal="left"/>
    </xf>
    <xf numFmtId="3" fontId="23" fillId="0" borderId="0" xfId="0" applyNumberFormat="1" applyFont="1"/>
    <xf numFmtId="9" fontId="24" fillId="0" borderId="0" xfId="2" applyFont="1" applyFill="1"/>
    <xf numFmtId="9" fontId="25" fillId="0" borderId="0" xfId="2" applyFont="1" applyFill="1"/>
    <xf numFmtId="10" fontId="23" fillId="9" borderId="0" xfId="0" applyNumberFormat="1" applyFont="1" applyFill="1" applyAlignment="1">
      <alignment horizontal="right"/>
    </xf>
    <xf numFmtId="10" fontId="0" fillId="9" borderId="0" xfId="0" applyNumberFormat="1" applyFill="1" applyAlignment="1">
      <alignment horizontal="right"/>
    </xf>
    <xf numFmtId="164" fontId="0" fillId="9" borderId="0" xfId="0" applyNumberFormat="1" applyFill="1" applyAlignment="1">
      <alignment horizontal="right"/>
    </xf>
    <xf numFmtId="164" fontId="7" fillId="9" borderId="0" xfId="2" applyNumberFormat="1" applyFont="1" applyFill="1" applyAlignment="1">
      <alignment horizontal="right"/>
    </xf>
    <xf numFmtId="9" fontId="0" fillId="0" borderId="0" xfId="2" applyFont="1" applyFill="1" applyBorder="1"/>
    <xf numFmtId="10" fontId="0" fillId="0" borderId="0" xfId="2" applyNumberFormat="1" applyFont="1"/>
    <xf numFmtId="0" fontId="0" fillId="6" borderId="0" xfId="0" applyFill="1"/>
    <xf numFmtId="0" fontId="16" fillId="0" borderId="0" xfId="0" applyFont="1" applyAlignment="1">
      <alignment horizontal="left" vertical="top" wrapText="1"/>
    </xf>
    <xf numFmtId="0" fontId="0" fillId="0" borderId="0" xfId="0" applyAlignment="1">
      <alignment horizontal="left" vertical="top" wrapText="1"/>
    </xf>
  </cellXfs>
  <cellStyles count="5">
    <cellStyle name="Comma" xfId="3" builtinId="3"/>
    <cellStyle name="Currency" xfId="1" builtinId="4"/>
    <cellStyle name="Hyperlink" xfId="4" builtinId="8"/>
    <cellStyle name="Normal" xfId="0" builtinId="0"/>
    <cellStyle name="Percent" xfId="2" builtinId="5"/>
  </cellStyles>
  <dxfs count="206">
    <dxf>
      <font>
        <color rgb="FFFF0000"/>
      </font>
    </dxf>
    <dxf>
      <font>
        <color rgb="FFFF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9C0006"/>
      </font>
      <fill>
        <patternFill>
          <bgColor rgb="FFFFC7CE"/>
        </patternFill>
      </fill>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9C0006"/>
      </font>
      <fill>
        <patternFill>
          <bgColor rgb="FFFFC7CE"/>
        </patternFill>
      </fill>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
      <font>
        <color rgb="FF006100"/>
      </font>
    </dxf>
    <dxf>
      <font>
        <color rgb="FFC00000"/>
      </font>
    </dxf>
  </dxfs>
  <tableStyles count="0" defaultTableStyle="TableStyleMedium2" defaultPivotStyle="PivotStyleLight16"/>
  <colors>
    <mruColors>
      <color rgb="FFE8215F"/>
      <color rgb="FF040404"/>
      <color rgb="FFFE6E6E"/>
      <color rgb="FFAA216B"/>
      <color rgb="FFF7B7CB"/>
      <color rgb="FFF07098"/>
      <color rgb="FFFBDDE6"/>
      <color rgb="FFF286A7"/>
      <color rgb="FFEF6A45"/>
      <color rgb="FF78BDB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microsoft.com/office/2017/10/relationships/person" Target="persons/person.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persons/person.xml><?xml version="1.0" encoding="utf-8"?>
<personList xmlns="http://schemas.microsoft.com/office/spreadsheetml/2018/threadedcomments" xmlns:x="http://schemas.openxmlformats.org/spreadsheetml/2006/main">
  <person displayName="Rocky Webster" id="{716AC06B-A504-44C8-B25B-C2B87FDCF0EA}" userId="S::rocky@fincap.org.nz::f1dce7ab-11aa-419f-82c0-fcbbd8a1d2fd" providerId="AD"/>
</personList>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H15" dT="2026-01-12T22:56:42.33" personId="{716AC06B-A504-44C8-B25B-C2B87FDCF0EA}" id="{78BD9C5B-D0AC-478B-BA2D-235C5DAE1D58}">
    <text xml:space="preserve">This is MEDIAN exp / MEDIAN inc:
median(case.last_budget.total_weekly_expenses_including_repayments ) / median(case.last_budget.total_weekly_income)
</text>
  </threadedComment>
</ThreadedComments>
</file>

<file path=xl/threadedComments/threadedComment2.xml><?xml version="1.0" encoding="utf-8"?>
<ThreadedComments xmlns="http://schemas.microsoft.com/office/spreadsheetml/2018/threadedcomments" xmlns:x="http://schemas.openxmlformats.org/spreadsheetml/2006/main">
  <threadedComment ref="C61" dT="2026-01-13T19:47:14.38" personId="{716AC06B-A504-44C8-B25B-C2B87FDCF0EA}" id="{1B5BF75A-7335-476D-A948-4D06DBF9EC88}">
    <text>Shouldn’t be published.</text>
  </threadedComment>
</ThreadedComments>
</file>

<file path=xl/threadedComments/threadedComment3.xml><?xml version="1.0" encoding="utf-8"?>
<ThreadedComments xmlns="http://schemas.microsoft.com/office/spreadsheetml/2018/threadedcomments" xmlns:x="http://schemas.openxmlformats.org/spreadsheetml/2006/main">
  <threadedComment ref="U41" dT="2026-04-24T00:24:26.19" personId="{716AC06B-A504-44C8-B25B-C2B87FDCF0EA}" id="{44FEA5A4-1026-4B5C-BFE7-DEF4C70D29D0}">
    <text>This isn’t actually based on the count of case with an AA. Rather it’s based on the sum of count of records.</text>
  </threadedComment>
</ThreadedComments>
</file>

<file path=xl/worksheets/_rels/sheet1.xml.rels><?xml version="1.0" encoding="UTF-8" standalone="yes"?>
<Relationships xmlns="http://schemas.openxmlformats.org/package/2006/relationships"><Relationship Id="rId1" Type="http://schemas.openxmlformats.org/officeDocument/2006/relationships/hyperlink" Target="https://fincap.org.nz/images/appendix-fincap-voices-report-2023.pdf?_cchid=43f8d9ac670b7aa5bc0af439c066980a"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s://fincap.org.nz/images/appendix-fincap-voices-report-2023.pdf?_cchid=43f8d9ac670b7aa5bc0af439c066980a"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hyperlink" Target="https://www.fincap.org.nz/images/appendix-fincap-voices-report-2023.pdf" TargetMode="External"/><Relationship Id="rId1" Type="http://schemas.openxmlformats.org/officeDocument/2006/relationships/hyperlink" Target="https://www.fincap.org.nz/images/appendix-fincap-voices-report-2023.pdf" TargetMode="External"/><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6.xml.rels><?xml version="1.0" encoding="UTF-8" standalone="yes"?>
<Relationships xmlns="http://schemas.openxmlformats.org/package/2006/relationships"><Relationship Id="rId1" Type="http://schemas.openxmlformats.org/officeDocument/2006/relationships/hyperlink" Target="https://www.fincap.org.nz/images/appendix-fincap-voices-report-2023.pdf"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s://www.fincap.org.nz/images/appendix-fincap-voices-report-2023.pdf"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https://www.fincap.org.nz/images/appendix-fincap-voices-report-2023.pdf" TargetMode="External"/></Relationships>
</file>

<file path=xl/worksheets/_rels/sheet9.xml.rels><?xml version="1.0" encoding="UTF-8" standalone="yes"?>
<Relationships xmlns="http://schemas.openxmlformats.org/package/2006/relationships"><Relationship Id="rId1" Type="http://schemas.openxmlformats.org/officeDocument/2006/relationships/hyperlink" Target="https://www.fincap.org.nz/images/appendix-fincap-voices-report-2023.pdf"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s://www.fincap.org.nz/images/appendix-fincap-voices-report-2023.pdf"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https://www.fincap.org.nz/images/appendix-fincap-voices-report-2023.pdf" TargetMode="External"/></Relationships>
</file>

<file path=xl/worksheets/_rels/sheet1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hyperlink" Target="https://www.fincap.org.nz/images/appendix-fincap-voices-report-2023.pdf" TargetMode="External"/><Relationship Id="rId4" Type="http://schemas.microsoft.com/office/2017/10/relationships/threadedComment" Target="../threadedComments/threadedComment2.xml"/></Relationships>
</file>

<file path=xl/worksheets/_rels/sheet14.xml.rels><?xml version="1.0" encoding="UTF-8" standalone="yes"?>
<Relationships xmlns="http://schemas.openxmlformats.org/package/2006/relationships"><Relationship Id="rId3" Type="http://schemas.microsoft.com/office/2017/10/relationships/threadedComment" Target="../threadedComments/threadedComment3.xml"/><Relationship Id="rId2" Type="http://schemas.openxmlformats.org/officeDocument/2006/relationships/comments" Target="../comments3.xml"/><Relationship Id="rId1" Type="http://schemas.openxmlformats.org/officeDocument/2006/relationships/vmlDrawing" Target="../drawings/vmlDrawing3.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D70338-2FA4-4BA6-97A2-77960ED9D8EF}">
  <sheetPr>
    <tabColor rgb="FFE8215F"/>
  </sheetPr>
  <dimension ref="A1:C31"/>
  <sheetViews>
    <sheetView zoomScale="80" zoomScaleNormal="80" workbookViewId="0">
      <selection activeCell="D34" sqref="D34"/>
    </sheetView>
  </sheetViews>
  <sheetFormatPr defaultRowHeight="15" x14ac:dyDescent="0.25"/>
  <cols>
    <col min="2" max="2" width="37.140625" bestFit="1" customWidth="1"/>
    <col min="3" max="3" width="100" customWidth="1"/>
    <col min="4" max="4" width="67.85546875" customWidth="1"/>
  </cols>
  <sheetData>
    <row r="1" spans="1:3" ht="26.25" x14ac:dyDescent="0.4">
      <c r="A1" s="53" t="s">
        <v>0</v>
      </c>
      <c r="B1" s="54"/>
      <c r="C1" s="54"/>
    </row>
    <row r="2" spans="1:3" ht="21" x14ac:dyDescent="0.35">
      <c r="A2" s="37" t="s">
        <v>1</v>
      </c>
    </row>
    <row r="4" spans="1:3" ht="15" customHeight="1" x14ac:dyDescent="0.25">
      <c r="A4" s="119" t="s">
        <v>2</v>
      </c>
      <c r="B4" s="119"/>
      <c r="C4" s="119"/>
    </row>
    <row r="5" spans="1:3" x14ac:dyDescent="0.25">
      <c r="A5" s="119"/>
      <c r="B5" s="119"/>
      <c r="C5" s="119"/>
    </row>
    <row r="6" spans="1:3" x14ac:dyDescent="0.25">
      <c r="A6" s="119"/>
      <c r="B6" s="119"/>
      <c r="C6" s="119"/>
    </row>
    <row r="7" spans="1:3" x14ac:dyDescent="0.25">
      <c r="A7" s="119"/>
      <c r="B7" s="119"/>
      <c r="C7" s="119"/>
    </row>
    <row r="8" spans="1:3" x14ac:dyDescent="0.25">
      <c r="A8" s="119"/>
      <c r="B8" s="119"/>
      <c r="C8" s="119"/>
    </row>
    <row r="9" spans="1:3" x14ac:dyDescent="0.25">
      <c r="A9" s="50" t="s">
        <v>3</v>
      </c>
      <c r="B9" s="51"/>
      <c r="C9" s="51"/>
    </row>
    <row r="10" spans="1:3" x14ac:dyDescent="0.25">
      <c r="B10" s="51"/>
      <c r="C10" s="51"/>
    </row>
    <row r="11" spans="1:3" ht="18" customHeight="1" x14ac:dyDescent="0.25">
      <c r="A11" s="120" t="s">
        <v>4</v>
      </c>
      <c r="B11" s="120"/>
      <c r="C11" s="120"/>
    </row>
    <row r="12" spans="1:3" ht="15" customHeight="1" x14ac:dyDescent="0.25">
      <c r="A12" s="120"/>
      <c r="B12" s="120"/>
      <c r="C12" s="120"/>
    </row>
    <row r="13" spans="1:3" x14ac:dyDescent="0.25">
      <c r="A13" s="120"/>
      <c r="B13" s="120"/>
      <c r="C13" s="120"/>
    </row>
    <row r="15" spans="1:3" x14ac:dyDescent="0.25">
      <c r="A15" t="s">
        <v>5</v>
      </c>
      <c r="B15" s="51"/>
      <c r="C15" s="51"/>
    </row>
    <row r="17" spans="1:3" ht="21" x14ac:dyDescent="0.35">
      <c r="A17" s="37" t="s">
        <v>6</v>
      </c>
    </row>
    <row r="18" spans="1:3" x14ac:dyDescent="0.25">
      <c r="A18" s="7" t="s">
        <v>7</v>
      </c>
      <c r="B18" s="7" t="s">
        <v>8</v>
      </c>
      <c r="C18" s="7" t="s">
        <v>9</v>
      </c>
    </row>
    <row r="19" spans="1:3" x14ac:dyDescent="0.25">
      <c r="A19">
        <v>1</v>
      </c>
      <c r="B19" s="15" t="str">
        <f>HYPERLINK("#'1. Sector'!A1","Sector")</f>
        <v>Sector</v>
      </c>
      <c r="C19" t="s">
        <v>10</v>
      </c>
    </row>
    <row r="20" spans="1:3" x14ac:dyDescent="0.25">
      <c r="A20">
        <v>2</v>
      </c>
      <c r="B20" s="15" t="str">
        <f>HYPERLINK("#'2. Baseline'!A1","Baseline")</f>
        <v>Baseline</v>
      </c>
      <c r="C20" t="s">
        <v>11</v>
      </c>
    </row>
    <row r="21" spans="1:3" x14ac:dyDescent="0.25">
      <c r="A21" s="49">
        <v>3</v>
      </c>
      <c r="B21" s="15" t="str">
        <f>HYPERLINK("#'3. Income source'!A1","Income source")</f>
        <v>Income source</v>
      </c>
      <c r="C21" t="s">
        <v>12</v>
      </c>
    </row>
    <row r="22" spans="1:3" x14ac:dyDescent="0.25">
      <c r="A22">
        <v>4</v>
      </c>
      <c r="B22" s="15" t="str">
        <f>HYPERLINK("#'4. IE&amp;D - All clients'!A1","IE&amp;D - All clients")</f>
        <v>IE&amp;D - All clients</v>
      </c>
      <c r="C22" t="s">
        <v>13</v>
      </c>
    </row>
    <row r="23" spans="1:3" x14ac:dyDescent="0.25">
      <c r="A23">
        <v>5</v>
      </c>
      <c r="B23" s="15" t="str">
        <f>HYPERLINK("#'5. IE&amp;D - Dependent children'!A1","IE&amp;D - Dependent children")</f>
        <v>IE&amp;D - Dependent children</v>
      </c>
      <c r="C23" t="s">
        <v>14</v>
      </c>
    </row>
    <row r="24" spans="1:3" x14ac:dyDescent="0.25">
      <c r="A24">
        <v>6</v>
      </c>
      <c r="B24" s="15" t="str">
        <f>HYPERLINK("#'6. IE&amp;D - Region'!A1","IE&amp;D - Region")</f>
        <v>IE&amp;D - Region</v>
      </c>
      <c r="C24" t="s">
        <v>15</v>
      </c>
    </row>
    <row r="25" spans="1:3" x14ac:dyDescent="0.25">
      <c r="A25">
        <v>7</v>
      </c>
      <c r="B25" s="15" t="str">
        <f>HYPERLINK("#'7. IE&amp;D - Age range'!A1","IE&amp;D - Age range")</f>
        <v>IE&amp;D - Age range</v>
      </c>
      <c r="C25" t="s">
        <v>16</v>
      </c>
    </row>
    <row r="26" spans="1:3" x14ac:dyDescent="0.25">
      <c r="A26">
        <v>8</v>
      </c>
      <c r="B26" s="15" t="str">
        <f>HYPERLINK("#'8. IE&amp;D - Gender'!A1","IE&amp;D - Gender")</f>
        <v>IE&amp;D - Gender</v>
      </c>
      <c r="C26" t="s">
        <v>17</v>
      </c>
    </row>
    <row r="27" spans="1:3" x14ac:dyDescent="0.25">
      <c r="A27">
        <v>9</v>
      </c>
      <c r="B27" s="15" t="str">
        <f>HYPERLINK("#'9. IE&amp;D - Ethnicity'!A1","IE&amp;D - Ethnicity")</f>
        <v>IE&amp;D - Ethnicity</v>
      </c>
      <c r="C27" t="s">
        <v>18</v>
      </c>
    </row>
    <row r="28" spans="1:3" x14ac:dyDescent="0.25">
      <c r="A28">
        <v>10</v>
      </c>
      <c r="B28" s="15" t="str">
        <f>HYPERLINK("#'110. IE&amp;D - Income bracket'!A1","IE&amp;D - Income bracket")</f>
        <v>IE&amp;D - Income bracket</v>
      </c>
      <c r="C28" t="s">
        <v>19</v>
      </c>
    </row>
    <row r="29" spans="1:3" x14ac:dyDescent="0.25">
      <c r="A29">
        <v>11</v>
      </c>
      <c r="B29" s="15" t="str">
        <f>HYPERLINK("#'11. Debt type'!A1","Debt type")</f>
        <v>Debt type</v>
      </c>
      <c r="C29" t="s">
        <v>20</v>
      </c>
    </row>
    <row r="30" spans="1:3" x14ac:dyDescent="0.25">
      <c r="A30">
        <v>12</v>
      </c>
      <c r="B30" s="15" t="str">
        <f>HYPERLINK("#'12. I&amp;E - Car loans'!A1","I&amp;E - Car loans")</f>
        <v>I&amp;E - Car loans</v>
      </c>
      <c r="C30" t="s">
        <v>21</v>
      </c>
    </row>
    <row r="31" spans="1:3" x14ac:dyDescent="0.25">
      <c r="A31">
        <v>13</v>
      </c>
      <c r="B31" s="15" t="str">
        <f>HYPERLINK("#'13. Hardship &amp; Advocacy'!A1","Hardship &amp; Advocacy")</f>
        <v>Hardship &amp; Advocacy</v>
      </c>
      <c r="C31" t="s">
        <v>22</v>
      </c>
    </row>
  </sheetData>
  <mergeCells count="2">
    <mergeCell ref="A4:C8"/>
    <mergeCell ref="A11:C13"/>
  </mergeCells>
  <hyperlinks>
    <hyperlink ref="A9" r:id="rId1" xr:uid="{19FB9EE0-73A9-4B28-B479-AABE5A6583A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EFE333-5B5F-49CA-A7C5-A3FEBCDD0692}">
  <dimension ref="A1:G29"/>
  <sheetViews>
    <sheetView zoomScaleNormal="100" workbookViewId="0">
      <selection activeCell="G1" sqref="G1"/>
    </sheetView>
  </sheetViews>
  <sheetFormatPr defaultRowHeight="15" x14ac:dyDescent="0.25"/>
  <cols>
    <col min="1" max="1" width="27.85546875" customWidth="1"/>
    <col min="2" max="2" width="16.42578125" bestFit="1" customWidth="1"/>
    <col min="3" max="5" width="10.5703125" customWidth="1"/>
  </cols>
  <sheetData>
    <row r="1" spans="1:7" ht="21" x14ac:dyDescent="0.35">
      <c r="A1" s="55" t="s">
        <v>23</v>
      </c>
      <c r="B1" s="54"/>
      <c r="C1" s="54"/>
      <c r="D1" s="54"/>
      <c r="E1" s="54"/>
      <c r="F1" s="54"/>
      <c r="G1" s="118"/>
    </row>
    <row r="2" spans="1:7" x14ac:dyDescent="0.25">
      <c r="A2" s="15" t="s">
        <v>24</v>
      </c>
    </row>
    <row r="4" spans="1:7" x14ac:dyDescent="0.25">
      <c r="A4" s="7" t="s">
        <v>25</v>
      </c>
      <c r="B4" s="19"/>
      <c r="C4" s="19"/>
      <c r="D4" s="19"/>
      <c r="E4" s="19"/>
      <c r="F4" s="19"/>
      <c r="G4" s="19"/>
    </row>
    <row r="5" spans="1:7" x14ac:dyDescent="0.25">
      <c r="A5" s="1" t="s">
        <v>26</v>
      </c>
      <c r="B5" s="1" t="s">
        <v>27</v>
      </c>
      <c r="C5" s="1">
        <v>2021</v>
      </c>
      <c r="D5" s="1">
        <v>2022</v>
      </c>
      <c r="E5" s="1">
        <v>2023</v>
      </c>
      <c r="F5" s="1">
        <v>2024</v>
      </c>
      <c r="G5" s="1">
        <v>2025</v>
      </c>
    </row>
    <row r="6" spans="1:7" x14ac:dyDescent="0.25">
      <c r="A6" s="22" t="s">
        <v>28</v>
      </c>
      <c r="B6" t="s">
        <v>29</v>
      </c>
      <c r="C6">
        <v>192</v>
      </c>
      <c r="D6">
        <v>190</v>
      </c>
      <c r="E6">
        <v>185</v>
      </c>
      <c r="F6">
        <v>176</v>
      </c>
      <c r="G6">
        <v>184</v>
      </c>
    </row>
    <row r="7" spans="1:7" x14ac:dyDescent="0.25">
      <c r="A7" s="22" t="s">
        <v>28</v>
      </c>
      <c r="B7" t="s">
        <v>30</v>
      </c>
      <c r="C7">
        <v>126</v>
      </c>
      <c r="D7">
        <v>127</v>
      </c>
      <c r="E7">
        <v>126</v>
      </c>
      <c r="F7">
        <v>129</v>
      </c>
      <c r="G7">
        <v>132</v>
      </c>
    </row>
    <row r="9" spans="1:7" x14ac:dyDescent="0.25">
      <c r="A9" s="7" t="s">
        <v>31</v>
      </c>
      <c r="B9" s="19"/>
      <c r="C9" s="19"/>
      <c r="D9" s="19"/>
      <c r="E9" s="19"/>
      <c r="F9" s="19"/>
      <c r="G9" s="19"/>
    </row>
    <row r="10" spans="1:7" x14ac:dyDescent="0.25">
      <c r="A10" s="1" t="s">
        <v>26</v>
      </c>
      <c r="B10" s="52"/>
      <c r="C10" s="1">
        <v>2021</v>
      </c>
      <c r="D10" s="1">
        <v>2022</v>
      </c>
      <c r="E10" s="1">
        <v>2023</v>
      </c>
      <c r="F10" s="1">
        <v>2024</v>
      </c>
      <c r="G10" s="1">
        <v>2025</v>
      </c>
    </row>
    <row r="11" spans="1:7" x14ac:dyDescent="0.25">
      <c r="A11" s="22" t="s">
        <v>32</v>
      </c>
      <c r="B11" s="52"/>
      <c r="C11">
        <v>1020</v>
      </c>
      <c r="D11">
        <v>838</v>
      </c>
      <c r="E11">
        <v>808</v>
      </c>
      <c r="F11">
        <v>732</v>
      </c>
      <c r="G11">
        <v>762</v>
      </c>
    </row>
    <row r="12" spans="1:7" x14ac:dyDescent="0.25">
      <c r="A12" s="6" t="s">
        <v>33</v>
      </c>
    </row>
    <row r="14" spans="1:7" x14ac:dyDescent="0.25">
      <c r="A14" s="7" t="s">
        <v>34</v>
      </c>
      <c r="B14" s="19"/>
      <c r="C14" s="19"/>
      <c r="D14" s="19"/>
      <c r="E14" s="19"/>
      <c r="F14" s="19"/>
      <c r="G14" s="19"/>
    </row>
    <row r="15" spans="1:7" x14ac:dyDescent="0.25">
      <c r="A15" s="1" t="s">
        <v>26</v>
      </c>
      <c r="B15" s="1" t="s">
        <v>35</v>
      </c>
      <c r="C15" s="1">
        <v>2021</v>
      </c>
      <c r="D15" s="1">
        <v>2022</v>
      </c>
      <c r="E15" s="1">
        <v>2023</v>
      </c>
      <c r="F15" s="1">
        <v>2024</v>
      </c>
      <c r="G15" s="1">
        <v>2025</v>
      </c>
    </row>
    <row r="16" spans="1:7" x14ac:dyDescent="0.25">
      <c r="A16" s="22" t="s">
        <v>36</v>
      </c>
      <c r="B16" t="s">
        <v>37</v>
      </c>
      <c r="C16" s="12">
        <v>0.51</v>
      </c>
      <c r="D16" s="12">
        <v>0.55000000000000004</v>
      </c>
      <c r="E16" s="52" t="s">
        <v>38</v>
      </c>
      <c r="F16" s="12">
        <v>0.45</v>
      </c>
      <c r="G16" s="12">
        <v>0.46</v>
      </c>
    </row>
    <row r="17" spans="1:7" x14ac:dyDescent="0.25">
      <c r="A17" s="22" t="s">
        <v>36</v>
      </c>
      <c r="B17" t="s">
        <v>39</v>
      </c>
      <c r="C17" s="12">
        <v>0.23</v>
      </c>
      <c r="D17" s="12">
        <v>0.23</v>
      </c>
      <c r="E17" s="52" t="s">
        <v>38</v>
      </c>
      <c r="F17" s="12">
        <v>0.22</v>
      </c>
      <c r="G17" s="12">
        <v>0.24</v>
      </c>
    </row>
    <row r="18" spans="1:7" x14ac:dyDescent="0.25">
      <c r="A18" s="22" t="s">
        <v>36</v>
      </c>
      <c r="B18" t="s">
        <v>40</v>
      </c>
      <c r="C18" s="12">
        <v>0.1</v>
      </c>
      <c r="D18" s="12">
        <v>0.02</v>
      </c>
      <c r="E18" s="52" t="s">
        <v>38</v>
      </c>
      <c r="F18" s="12">
        <v>0.09</v>
      </c>
      <c r="G18" s="12">
        <v>0.12</v>
      </c>
    </row>
    <row r="19" spans="1:7" x14ac:dyDescent="0.25">
      <c r="A19" s="22" t="s">
        <v>36</v>
      </c>
      <c r="B19" t="s">
        <v>41</v>
      </c>
      <c r="C19" s="52" t="s">
        <v>38</v>
      </c>
      <c r="D19" s="52" t="s">
        <v>38</v>
      </c>
      <c r="E19" s="52" t="s">
        <v>38</v>
      </c>
      <c r="F19" s="12">
        <v>0.09</v>
      </c>
      <c r="G19" s="12">
        <v>0.1</v>
      </c>
    </row>
    <row r="20" spans="1:7" x14ac:dyDescent="0.25">
      <c r="A20" s="6" t="s">
        <v>42</v>
      </c>
    </row>
    <row r="22" spans="1:7" x14ac:dyDescent="0.25">
      <c r="A22" s="7" t="s">
        <v>43</v>
      </c>
      <c r="B22" s="19"/>
      <c r="C22" s="19"/>
      <c r="D22" s="19"/>
      <c r="E22" s="19"/>
      <c r="F22" s="19"/>
      <c r="G22" s="19"/>
    </row>
    <row r="23" spans="1:7" x14ac:dyDescent="0.25">
      <c r="A23" s="1" t="s">
        <v>26</v>
      </c>
      <c r="B23" s="1" t="s">
        <v>44</v>
      </c>
      <c r="C23" s="1">
        <v>2021</v>
      </c>
      <c r="D23" s="1">
        <v>2022</v>
      </c>
      <c r="E23" s="1">
        <v>2023</v>
      </c>
      <c r="F23" s="1">
        <v>2024</v>
      </c>
      <c r="G23" s="1">
        <v>2025</v>
      </c>
    </row>
    <row r="24" spans="1:7" x14ac:dyDescent="0.25">
      <c r="A24" s="22" t="s">
        <v>45</v>
      </c>
      <c r="B24" t="s">
        <v>46</v>
      </c>
      <c r="C24" s="52" t="s">
        <v>38</v>
      </c>
      <c r="D24" s="52" t="s">
        <v>38</v>
      </c>
      <c r="E24" s="52" t="s">
        <v>38</v>
      </c>
      <c r="F24" s="13">
        <v>1.9151846785225718E-2</v>
      </c>
      <c r="G24" s="18">
        <v>1.8</v>
      </c>
    </row>
    <row r="25" spans="1:7" x14ac:dyDescent="0.25">
      <c r="A25" s="22" t="s">
        <v>45</v>
      </c>
      <c r="B25" t="s">
        <v>47</v>
      </c>
      <c r="C25" s="52" t="s">
        <v>38</v>
      </c>
      <c r="D25" s="52" t="s">
        <v>38</v>
      </c>
      <c r="E25" s="52" t="s">
        <v>38</v>
      </c>
      <c r="F25" s="13">
        <v>0.12722298221614228</v>
      </c>
      <c r="G25" s="18">
        <v>12.74</v>
      </c>
    </row>
    <row r="26" spans="1:7" x14ac:dyDescent="0.25">
      <c r="A26" s="22" t="s">
        <v>45</v>
      </c>
      <c r="B26" t="s">
        <v>48</v>
      </c>
      <c r="C26" s="52" t="s">
        <v>38</v>
      </c>
      <c r="D26" s="52" t="s">
        <v>38</v>
      </c>
      <c r="E26" s="52" t="s">
        <v>38</v>
      </c>
      <c r="F26" s="13">
        <v>0.19151846785225718</v>
      </c>
      <c r="G26" s="18">
        <v>17.59</v>
      </c>
    </row>
    <row r="27" spans="1:7" x14ac:dyDescent="0.25">
      <c r="A27" s="22" t="s">
        <v>45</v>
      </c>
      <c r="B27" t="s">
        <v>49</v>
      </c>
      <c r="C27" s="52" t="s">
        <v>38</v>
      </c>
      <c r="D27" s="52" t="s">
        <v>38</v>
      </c>
      <c r="E27" s="52" t="s">
        <v>38</v>
      </c>
      <c r="F27" s="13">
        <v>0.47332421340629277</v>
      </c>
      <c r="G27" s="18">
        <v>48.2</v>
      </c>
    </row>
    <row r="28" spans="1:7" x14ac:dyDescent="0.25">
      <c r="A28" s="22" t="s">
        <v>45</v>
      </c>
      <c r="B28" t="s">
        <v>50</v>
      </c>
      <c r="C28" s="52" t="s">
        <v>38</v>
      </c>
      <c r="D28" s="52" t="s">
        <v>38</v>
      </c>
      <c r="E28" s="52" t="s">
        <v>38</v>
      </c>
      <c r="F28" s="13">
        <v>0.18878248974008208</v>
      </c>
      <c r="G28" s="18">
        <v>19.670000000000002</v>
      </c>
    </row>
    <row r="29" spans="1:7" x14ac:dyDescent="0.25">
      <c r="A29" s="6"/>
    </row>
  </sheetData>
  <hyperlinks>
    <hyperlink ref="A2" r:id="rId1" xr:uid="{DD03261D-F30F-4C9B-B94A-458CB6299414}"/>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F2E4C-3F23-451D-9C3B-7FE1D5AEAC86}">
  <dimension ref="A1:N79"/>
  <sheetViews>
    <sheetView zoomScale="76" zoomScaleNormal="100" workbookViewId="0">
      <selection activeCell="A108" sqref="A108"/>
    </sheetView>
  </sheetViews>
  <sheetFormatPr defaultRowHeight="15" x14ac:dyDescent="0.25"/>
  <cols>
    <col min="1" max="1" width="36.5703125" bestFit="1" customWidth="1"/>
    <col min="2" max="2" width="27.140625" bestFit="1" customWidth="1"/>
    <col min="3" max="3" width="9" bestFit="1" customWidth="1"/>
    <col min="4" max="4" width="10.5703125" customWidth="1"/>
    <col min="5" max="5" width="11.42578125" customWidth="1"/>
    <col min="6" max="7" width="10.85546875" customWidth="1"/>
    <col min="8" max="8" width="20.140625" customWidth="1"/>
    <col min="9" max="9" width="20" customWidth="1"/>
    <col min="10" max="10" width="20.85546875" customWidth="1"/>
    <col min="11" max="11" width="20.140625" customWidth="1"/>
    <col min="12" max="14" width="7.5703125" customWidth="1"/>
  </cols>
  <sheetData>
    <row r="1" spans="1:14" ht="21" x14ac:dyDescent="0.35">
      <c r="A1" s="55" t="s">
        <v>51</v>
      </c>
      <c r="B1" s="54"/>
      <c r="C1" s="54"/>
      <c r="D1" s="54"/>
      <c r="E1" s="54"/>
      <c r="F1" s="54"/>
      <c r="G1" s="54"/>
      <c r="H1" s="54"/>
      <c r="I1" s="54"/>
      <c r="J1" s="54"/>
      <c r="K1" s="54"/>
    </row>
    <row r="3" spans="1:14" x14ac:dyDescent="0.25">
      <c r="A3" s="7" t="s">
        <v>52</v>
      </c>
      <c r="B3" s="7"/>
      <c r="C3" s="7"/>
      <c r="D3" s="7"/>
      <c r="E3" s="7"/>
      <c r="F3" s="7"/>
      <c r="G3" s="7"/>
      <c r="H3" s="19"/>
      <c r="I3" s="19"/>
      <c r="J3" s="19"/>
      <c r="K3" s="19"/>
    </row>
    <row r="4" spans="1:14" x14ac:dyDescent="0.25">
      <c r="A4" s="1" t="s">
        <v>26</v>
      </c>
      <c r="B4" s="1" t="s">
        <v>53</v>
      </c>
      <c r="C4" s="1">
        <v>2021</v>
      </c>
      <c r="D4" s="1">
        <v>2022</v>
      </c>
      <c r="E4" s="1">
        <v>2023</v>
      </c>
      <c r="F4" s="1">
        <v>2024</v>
      </c>
      <c r="G4" s="1">
        <v>2025</v>
      </c>
      <c r="H4" s="1" t="s">
        <v>54</v>
      </c>
      <c r="I4" s="1" t="s">
        <v>55</v>
      </c>
      <c r="J4" s="1" t="s">
        <v>56</v>
      </c>
      <c r="K4" s="1" t="s">
        <v>57</v>
      </c>
      <c r="N4" s="8"/>
    </row>
    <row r="5" spans="1:14" x14ac:dyDescent="0.25">
      <c r="A5" s="28" t="s">
        <v>58</v>
      </c>
      <c r="B5" t="s">
        <v>59</v>
      </c>
      <c r="C5" s="8">
        <v>19543</v>
      </c>
      <c r="D5" s="8">
        <v>18213</v>
      </c>
      <c r="E5" s="8">
        <v>21388</v>
      </c>
      <c r="F5" s="8">
        <v>25140</v>
      </c>
      <c r="G5" s="8">
        <v>30654</v>
      </c>
      <c r="H5" s="8">
        <f>SUM(G5-F5)</f>
        <v>5514</v>
      </c>
      <c r="I5" s="5">
        <f>SUM(G5-F5)/F5</f>
        <v>0.21933174224343677</v>
      </c>
      <c r="J5" s="8">
        <f>SUM(G5-C5)</f>
        <v>11111</v>
      </c>
      <c r="K5" s="5">
        <f>SUM(G5-C5)/C5</f>
        <v>0.5685411656347541</v>
      </c>
    </row>
    <row r="6" spans="1:14" x14ac:dyDescent="0.25">
      <c r="A6" s="43" t="s">
        <v>60</v>
      </c>
      <c r="B6" s="29"/>
      <c r="C6" s="18"/>
      <c r="D6" s="18"/>
      <c r="E6" s="18"/>
      <c r="F6" s="18"/>
      <c r="G6" s="18"/>
    </row>
    <row r="7" spans="1:14" x14ac:dyDescent="0.25">
      <c r="A7" s="1"/>
      <c r="B7" s="1"/>
      <c r="C7" s="1"/>
      <c r="D7" s="1"/>
      <c r="E7" s="1"/>
      <c r="F7" s="1"/>
      <c r="G7" s="1"/>
    </row>
    <row r="8" spans="1:14" x14ac:dyDescent="0.25">
      <c r="A8" s="7" t="s">
        <v>61</v>
      </c>
      <c r="B8" s="7"/>
      <c r="C8" s="7"/>
      <c r="D8" s="7"/>
      <c r="E8" s="7"/>
      <c r="F8" s="7"/>
      <c r="G8" s="7"/>
      <c r="H8" s="19"/>
      <c r="I8" s="19"/>
      <c r="J8" s="19"/>
      <c r="K8" s="19"/>
    </row>
    <row r="9" spans="1:14" x14ac:dyDescent="0.25">
      <c r="A9" s="1" t="s">
        <v>26</v>
      </c>
      <c r="B9" s="1" t="s">
        <v>62</v>
      </c>
      <c r="C9" s="1">
        <v>2021</v>
      </c>
      <c r="D9" s="1">
        <v>2022</v>
      </c>
      <c r="E9" s="1">
        <v>2023</v>
      </c>
      <c r="F9" s="1">
        <v>2024</v>
      </c>
      <c r="G9" s="1">
        <v>2025</v>
      </c>
      <c r="H9" s="1" t="s">
        <v>63</v>
      </c>
      <c r="I9" s="1" t="s">
        <v>55</v>
      </c>
      <c r="J9" s="1" t="s">
        <v>64</v>
      </c>
      <c r="K9" s="1" t="s">
        <v>57</v>
      </c>
    </row>
    <row r="10" spans="1:14" x14ac:dyDescent="0.25">
      <c r="A10" s="22" t="s">
        <v>65</v>
      </c>
      <c r="B10" t="s">
        <v>66</v>
      </c>
      <c r="C10" s="5">
        <v>0.28999999999999998</v>
      </c>
      <c r="D10" s="5">
        <v>0.2671</v>
      </c>
      <c r="E10" s="5">
        <v>0.32829999999999998</v>
      </c>
      <c r="F10" s="5">
        <v>0.32929999999999998</v>
      </c>
      <c r="G10" s="5">
        <v>0.3483</v>
      </c>
      <c r="H10" s="5">
        <f t="shared" ref="H10:H25" si="0">SUM(G10-F10)</f>
        <v>1.9000000000000017E-2</v>
      </c>
      <c r="I10" s="5">
        <f>SUM(G10-F10)/F10</f>
        <v>5.769814758578809E-2</v>
      </c>
      <c r="J10" s="5">
        <f>SUM(G10-C10)</f>
        <v>5.8300000000000018E-2</v>
      </c>
      <c r="K10" s="5">
        <f>SUM(G10-C10)/C10</f>
        <v>0.20103448275862076</v>
      </c>
    </row>
    <row r="11" spans="1:14" x14ac:dyDescent="0.25">
      <c r="A11" s="22" t="s">
        <v>65</v>
      </c>
      <c r="B11" t="s">
        <v>67</v>
      </c>
      <c r="C11" s="5">
        <v>6.3700000000000007E-2</v>
      </c>
      <c r="D11" s="5">
        <v>7.5700000000000003E-2</v>
      </c>
      <c r="E11" s="5">
        <v>4.5499999999999999E-2</v>
      </c>
      <c r="F11" s="5">
        <v>7.7899999999999997E-2</v>
      </c>
      <c r="G11" s="5">
        <v>9.9599999999999994E-2</v>
      </c>
      <c r="H11" s="5">
        <f t="shared" si="0"/>
        <v>2.1699999999999997E-2</v>
      </c>
      <c r="I11" s="5">
        <f t="shared" ref="I11:I25" si="1">SUM(G11-F11)/F11</f>
        <v>0.27856225930680356</v>
      </c>
      <c r="J11" s="5">
        <f t="shared" ref="J11:J25" si="2">SUM(G11-C11)</f>
        <v>3.5899999999999987E-2</v>
      </c>
      <c r="K11" s="5">
        <f t="shared" ref="K11:K25" si="3">SUM(G11-C11)/C11</f>
        <v>0.56357927786499185</v>
      </c>
    </row>
    <row r="12" spans="1:14" x14ac:dyDescent="0.25">
      <c r="A12" s="22" t="s">
        <v>65</v>
      </c>
      <c r="B12" t="s">
        <v>68</v>
      </c>
      <c r="C12" s="5">
        <v>8.8499999999999995E-2</v>
      </c>
      <c r="D12" s="5">
        <v>8.7099999999999997E-2</v>
      </c>
      <c r="E12" s="5">
        <v>9.9599999999999994E-2</v>
      </c>
      <c r="F12" s="5">
        <v>9.1399999999999995E-2</v>
      </c>
      <c r="G12" s="5">
        <v>7.5700000000000003E-2</v>
      </c>
      <c r="H12" s="5">
        <f t="shared" si="0"/>
        <v>-1.5699999999999992E-2</v>
      </c>
      <c r="I12" s="5">
        <f t="shared" si="1"/>
        <v>-0.17177242888402619</v>
      </c>
      <c r="J12" s="5">
        <f t="shared" si="2"/>
        <v>-1.2799999999999992E-2</v>
      </c>
      <c r="K12" s="5">
        <f t="shared" si="3"/>
        <v>-0.14463276836158184</v>
      </c>
    </row>
    <row r="13" spans="1:14" x14ac:dyDescent="0.25">
      <c r="A13" s="22" t="s">
        <v>65</v>
      </c>
      <c r="B13" t="s">
        <v>69</v>
      </c>
      <c r="C13" s="5">
        <v>8.8999999999999999E-3</v>
      </c>
      <c r="D13" s="5">
        <v>1.1900000000000001E-2</v>
      </c>
      <c r="E13" s="5">
        <v>9.4999999999999998E-3</v>
      </c>
      <c r="F13" s="5">
        <v>1.01E-2</v>
      </c>
      <c r="G13" s="5">
        <v>1.23E-2</v>
      </c>
      <c r="H13" s="5">
        <f t="shared" si="0"/>
        <v>2.2000000000000006E-3</v>
      </c>
      <c r="I13" s="5">
        <f t="shared" si="1"/>
        <v>0.21782178217821788</v>
      </c>
      <c r="J13" s="5">
        <f t="shared" si="2"/>
        <v>3.4000000000000002E-3</v>
      </c>
      <c r="K13" s="5">
        <f t="shared" si="3"/>
        <v>0.3820224719101124</v>
      </c>
    </row>
    <row r="14" spans="1:14" x14ac:dyDescent="0.25">
      <c r="A14" s="22" t="s">
        <v>65</v>
      </c>
      <c r="B14" t="s">
        <v>70</v>
      </c>
      <c r="C14" s="5">
        <v>0.1099</v>
      </c>
      <c r="D14" s="5">
        <v>0.1021</v>
      </c>
      <c r="E14" s="5">
        <v>8.5699999999999998E-2</v>
      </c>
      <c r="F14" s="5">
        <v>6.5600000000000006E-2</v>
      </c>
      <c r="G14" s="5">
        <v>6.3700000000000007E-2</v>
      </c>
      <c r="H14" s="5">
        <f t="shared" si="0"/>
        <v>-1.8999999999999989E-3</v>
      </c>
      <c r="I14" s="5">
        <f t="shared" si="1"/>
        <v>-2.8963414634146322E-2</v>
      </c>
      <c r="J14" s="5">
        <f t="shared" si="2"/>
        <v>-4.6199999999999991E-2</v>
      </c>
      <c r="K14" s="5">
        <f t="shared" si="3"/>
        <v>-0.42038216560509545</v>
      </c>
    </row>
    <row r="15" spans="1:14" x14ac:dyDescent="0.25">
      <c r="A15" s="22" t="s">
        <v>65</v>
      </c>
      <c r="B15" t="s">
        <v>71</v>
      </c>
      <c r="C15" s="5">
        <v>5.91E-2</v>
      </c>
      <c r="D15" s="5">
        <v>6.3600000000000004E-2</v>
      </c>
      <c r="E15" s="5">
        <v>5.74E-2</v>
      </c>
      <c r="F15" s="5">
        <v>6.3200000000000006E-2</v>
      </c>
      <c r="G15" s="5">
        <v>5.7000000000000002E-2</v>
      </c>
      <c r="H15" s="5">
        <f t="shared" si="0"/>
        <v>-6.2000000000000041E-3</v>
      </c>
      <c r="I15" s="5">
        <f t="shared" si="1"/>
        <v>-9.8101265822784861E-2</v>
      </c>
      <c r="J15" s="5">
        <f t="shared" si="2"/>
        <v>-2.0999999999999977E-3</v>
      </c>
      <c r="K15" s="5">
        <f t="shared" si="3"/>
        <v>-3.5532994923857829E-2</v>
      </c>
    </row>
    <row r="16" spans="1:14" x14ac:dyDescent="0.25">
      <c r="A16" s="22" t="s">
        <v>65</v>
      </c>
      <c r="B16" t="s">
        <v>72</v>
      </c>
      <c r="C16" s="5">
        <v>9.1999999999999998E-3</v>
      </c>
      <c r="D16" s="5">
        <v>8.8000000000000005E-3</v>
      </c>
      <c r="E16" s="5">
        <v>1.2200000000000001E-2</v>
      </c>
      <c r="F16" s="5">
        <v>1.24E-2</v>
      </c>
      <c r="G16" s="5">
        <v>9.2999999999999992E-3</v>
      </c>
      <c r="H16" s="5">
        <f t="shared" si="0"/>
        <v>-3.1000000000000003E-3</v>
      </c>
      <c r="I16" s="5">
        <f t="shared" si="1"/>
        <v>-0.25000000000000006</v>
      </c>
      <c r="J16" s="5">
        <f t="shared" si="2"/>
        <v>9.9999999999999395E-5</v>
      </c>
      <c r="K16" s="5">
        <f t="shared" si="3"/>
        <v>1.0869565217391238E-2</v>
      </c>
    </row>
    <row r="17" spans="1:11" x14ac:dyDescent="0.25">
      <c r="A17" s="22" t="s">
        <v>65</v>
      </c>
      <c r="B17" t="s">
        <v>73</v>
      </c>
      <c r="C17" s="5">
        <v>2.41E-2</v>
      </c>
      <c r="D17" s="5">
        <v>2.0400000000000001E-2</v>
      </c>
      <c r="E17" s="5">
        <v>1.7600000000000001E-2</v>
      </c>
      <c r="F17" s="5">
        <v>6.1999999999999998E-3</v>
      </c>
      <c r="G17" s="5">
        <v>6.1000000000000004E-3</v>
      </c>
      <c r="H17" s="5">
        <f t="shared" si="0"/>
        <v>-9.9999999999999395E-5</v>
      </c>
      <c r="I17" s="5">
        <f t="shared" si="1"/>
        <v>-1.6129032258064419E-2</v>
      </c>
      <c r="J17" s="5">
        <f t="shared" si="2"/>
        <v>-1.7999999999999999E-2</v>
      </c>
      <c r="K17" s="5">
        <f t="shared" si="3"/>
        <v>-0.74688796680497915</v>
      </c>
    </row>
    <row r="18" spans="1:11" x14ac:dyDescent="0.25">
      <c r="A18" s="22" t="s">
        <v>65</v>
      </c>
      <c r="B18" t="s">
        <v>74</v>
      </c>
      <c r="C18" s="5">
        <v>7.7200000000000005E-2</v>
      </c>
      <c r="D18" s="5">
        <v>7.7600000000000002E-2</v>
      </c>
      <c r="E18" s="5">
        <v>7.0199999999999999E-2</v>
      </c>
      <c r="F18" s="5">
        <v>6.3299999999999995E-2</v>
      </c>
      <c r="G18" s="5">
        <v>5.0900000000000001E-2</v>
      </c>
      <c r="H18" s="5">
        <f t="shared" si="0"/>
        <v>-1.2399999999999994E-2</v>
      </c>
      <c r="I18" s="5">
        <f t="shared" si="1"/>
        <v>-0.19589257503949439</v>
      </c>
      <c r="J18" s="5">
        <f t="shared" si="2"/>
        <v>-2.6300000000000004E-2</v>
      </c>
      <c r="K18" s="5">
        <f t="shared" si="3"/>
        <v>-0.34067357512953372</v>
      </c>
    </row>
    <row r="19" spans="1:11" x14ac:dyDescent="0.25">
      <c r="A19" s="22" t="s">
        <v>65</v>
      </c>
      <c r="B19" t="s">
        <v>75</v>
      </c>
      <c r="C19" s="5">
        <v>6.93E-2</v>
      </c>
      <c r="D19" s="5">
        <v>6.9500000000000006E-2</v>
      </c>
      <c r="E19" s="5">
        <v>7.1800000000000003E-2</v>
      </c>
      <c r="F19" s="5">
        <v>5.91E-2</v>
      </c>
      <c r="G19" s="5">
        <v>5.1200000000000002E-2</v>
      </c>
      <c r="H19" s="5">
        <f t="shared" si="0"/>
        <v>-7.8999999999999973E-3</v>
      </c>
      <c r="I19" s="5">
        <f t="shared" si="1"/>
        <v>-0.13367174280879859</v>
      </c>
      <c r="J19" s="5">
        <f t="shared" si="2"/>
        <v>-1.8099999999999998E-2</v>
      </c>
      <c r="K19" s="5">
        <f t="shared" si="3"/>
        <v>-0.26118326118326113</v>
      </c>
    </row>
    <row r="20" spans="1:11" x14ac:dyDescent="0.25">
      <c r="A20" s="22" t="s">
        <v>65</v>
      </c>
      <c r="B20" t="s">
        <v>76</v>
      </c>
      <c r="C20" s="5">
        <v>2.5100000000000001E-2</v>
      </c>
      <c r="D20" s="5">
        <v>2.6599999999999999E-2</v>
      </c>
      <c r="E20" s="5">
        <v>2.6499999999999999E-2</v>
      </c>
      <c r="F20" s="5">
        <v>2.2599999999999999E-2</v>
      </c>
      <c r="G20" s="5">
        <v>2.9399999999999999E-2</v>
      </c>
      <c r="H20" s="5">
        <f t="shared" si="0"/>
        <v>6.8000000000000005E-3</v>
      </c>
      <c r="I20" s="5">
        <f t="shared" si="1"/>
        <v>0.30088495575221241</v>
      </c>
      <c r="J20" s="5">
        <f t="shared" si="2"/>
        <v>4.2999999999999983E-3</v>
      </c>
      <c r="K20" s="5">
        <f t="shared" si="3"/>
        <v>0.1713147410358565</v>
      </c>
    </row>
    <row r="21" spans="1:11" x14ac:dyDescent="0.25">
      <c r="A21" s="22" t="s">
        <v>65</v>
      </c>
      <c r="B21" t="s">
        <v>77</v>
      </c>
      <c r="C21" s="5">
        <v>2.1600000000000001E-2</v>
      </c>
      <c r="D21" s="5">
        <v>1.8100000000000002E-2</v>
      </c>
      <c r="E21" s="5">
        <v>1.6199999999999999E-2</v>
      </c>
      <c r="F21" s="5">
        <v>2.7199999999999998E-2</v>
      </c>
      <c r="G21" s="5">
        <v>4.5499999999999999E-2</v>
      </c>
      <c r="H21" s="5">
        <f t="shared" si="0"/>
        <v>1.83E-2</v>
      </c>
      <c r="I21" s="5">
        <f t="shared" si="1"/>
        <v>0.67279411764705888</v>
      </c>
      <c r="J21" s="5">
        <f t="shared" si="2"/>
        <v>2.3899999999999998E-2</v>
      </c>
      <c r="K21" s="5">
        <f t="shared" si="3"/>
        <v>1.1064814814814814</v>
      </c>
    </row>
    <row r="22" spans="1:11" x14ac:dyDescent="0.25">
      <c r="A22" s="22" t="s">
        <v>65</v>
      </c>
      <c r="B22" t="s">
        <v>78</v>
      </c>
      <c r="C22" s="5">
        <v>2.3E-3</v>
      </c>
      <c r="D22" s="5">
        <v>2.2000000000000001E-3</v>
      </c>
      <c r="E22" s="5">
        <v>1.9E-3</v>
      </c>
      <c r="F22" s="5">
        <v>1.5E-3</v>
      </c>
      <c r="G22" s="5">
        <v>1.2999999999999999E-3</v>
      </c>
      <c r="H22" s="5">
        <f t="shared" si="0"/>
        <v>-2.0000000000000009E-4</v>
      </c>
      <c r="I22" s="5">
        <f t="shared" si="1"/>
        <v>-0.13333333333333339</v>
      </c>
      <c r="J22" s="5">
        <f t="shared" si="2"/>
        <v>-1E-3</v>
      </c>
      <c r="K22" s="5">
        <f t="shared" si="3"/>
        <v>-0.43478260869565222</v>
      </c>
    </row>
    <row r="23" spans="1:11" x14ac:dyDescent="0.25">
      <c r="A23" s="22" t="s">
        <v>65</v>
      </c>
      <c r="B23" t="s">
        <v>79</v>
      </c>
      <c r="C23" s="5">
        <v>8.7099999999999997E-2</v>
      </c>
      <c r="D23" s="5">
        <v>0.1062</v>
      </c>
      <c r="E23" s="5">
        <v>0.10929999999999999</v>
      </c>
      <c r="F23" s="5">
        <v>0.1094</v>
      </c>
      <c r="G23" s="5">
        <v>9.4399999999999998E-2</v>
      </c>
      <c r="H23" s="5">
        <f t="shared" si="0"/>
        <v>-1.4999999999999999E-2</v>
      </c>
      <c r="I23" s="5">
        <f t="shared" si="1"/>
        <v>-0.13711151736745886</v>
      </c>
      <c r="J23" s="5">
        <f t="shared" si="2"/>
        <v>7.3000000000000009E-3</v>
      </c>
      <c r="K23" s="5">
        <f t="shared" si="3"/>
        <v>8.3811710677382328E-2</v>
      </c>
    </row>
    <row r="24" spans="1:11" x14ac:dyDescent="0.25">
      <c r="A24" s="22" t="s">
        <v>65</v>
      </c>
      <c r="B24" t="s">
        <v>80</v>
      </c>
      <c r="C24" s="5">
        <v>6.2100000000000002E-2</v>
      </c>
      <c r="D24" s="5">
        <v>6.1600000000000002E-2</v>
      </c>
      <c r="E24" s="5">
        <v>4.6800000000000001E-2</v>
      </c>
      <c r="F24" s="5">
        <v>5.6800000000000003E-2</v>
      </c>
      <c r="G24" s="5">
        <v>4.9599999999999998E-2</v>
      </c>
      <c r="H24" s="5">
        <f t="shared" si="0"/>
        <v>-7.200000000000005E-3</v>
      </c>
      <c r="I24" s="5">
        <f t="shared" si="1"/>
        <v>-0.12676056338028177</v>
      </c>
      <c r="J24" s="5">
        <f t="shared" si="2"/>
        <v>-1.2500000000000004E-2</v>
      </c>
      <c r="K24" s="5">
        <f t="shared" si="3"/>
        <v>-0.2012882447665057</v>
      </c>
    </row>
    <row r="25" spans="1:11" x14ac:dyDescent="0.25">
      <c r="A25" s="22" t="s">
        <v>65</v>
      </c>
      <c r="B25" t="s">
        <v>81</v>
      </c>
      <c r="C25" s="5">
        <v>1.8E-3</v>
      </c>
      <c r="D25" s="5">
        <v>1.5E-3</v>
      </c>
      <c r="E25" s="5">
        <v>1.5E-3</v>
      </c>
      <c r="F25" s="5">
        <v>3.8999999999999998E-3</v>
      </c>
      <c r="G25" s="5">
        <v>5.8999999999999999E-3</v>
      </c>
      <c r="H25" s="5">
        <f t="shared" si="0"/>
        <v>2E-3</v>
      </c>
      <c r="I25" s="5">
        <f t="shared" si="1"/>
        <v>0.51282051282051289</v>
      </c>
      <c r="J25" s="5">
        <f t="shared" si="2"/>
        <v>4.0999999999999995E-3</v>
      </c>
      <c r="K25" s="5">
        <f t="shared" si="3"/>
        <v>2.2777777777777777</v>
      </c>
    </row>
    <row r="26" spans="1:11" x14ac:dyDescent="0.25">
      <c r="F26" s="12"/>
      <c r="G26" s="12"/>
    </row>
    <row r="27" spans="1:11" x14ac:dyDescent="0.25">
      <c r="A27" s="7" t="s">
        <v>82</v>
      </c>
      <c r="B27" s="7"/>
      <c r="C27" s="7"/>
      <c r="D27" s="7"/>
      <c r="E27" s="7"/>
      <c r="F27" s="7"/>
      <c r="G27" s="7"/>
      <c r="H27" s="19"/>
      <c r="I27" s="19"/>
      <c r="J27" s="19"/>
      <c r="K27" s="19"/>
    </row>
    <row r="28" spans="1:11" x14ac:dyDescent="0.25">
      <c r="A28" s="1" t="s">
        <v>26</v>
      </c>
      <c r="B28" s="1" t="s">
        <v>35</v>
      </c>
      <c r="C28" s="1">
        <v>2021</v>
      </c>
      <c r="D28" s="1">
        <v>2022</v>
      </c>
      <c r="E28" s="1">
        <v>2023</v>
      </c>
      <c r="F28" s="1">
        <v>2024</v>
      </c>
      <c r="G28" s="1">
        <v>2025</v>
      </c>
      <c r="H28" s="1" t="s">
        <v>63</v>
      </c>
      <c r="I28" s="1" t="s">
        <v>55</v>
      </c>
      <c r="J28" s="1" t="s">
        <v>64</v>
      </c>
      <c r="K28" s="1" t="s">
        <v>57</v>
      </c>
    </row>
    <row r="29" spans="1:11" x14ac:dyDescent="0.25">
      <c r="A29" s="22" t="s">
        <v>83</v>
      </c>
      <c r="B29" t="s">
        <v>84</v>
      </c>
      <c r="C29" s="5">
        <v>7.9000000000000008E-3</v>
      </c>
      <c r="D29" s="5">
        <v>6.7000000000000002E-3</v>
      </c>
      <c r="E29" s="5">
        <v>6.8999999999999999E-3</v>
      </c>
      <c r="F29" s="5">
        <v>8.3999999999999995E-3</v>
      </c>
      <c r="G29" s="5">
        <v>8.6999999999999994E-3</v>
      </c>
      <c r="H29" s="5">
        <f t="shared" ref="H29:H45" si="4">SUM(G29-F29)</f>
        <v>2.9999999999999992E-4</v>
      </c>
      <c r="I29" s="5">
        <f t="shared" ref="I29:I45" si="5">SUM(G29-F29)/F29</f>
        <v>3.5714285714285705E-2</v>
      </c>
      <c r="J29" s="5">
        <f>SUM(G29-C29)</f>
        <v>7.9999999999999863E-4</v>
      </c>
      <c r="K29" s="5">
        <f>SUM(G29-C29)/C29</f>
        <v>0.10126582278480994</v>
      </c>
    </row>
    <row r="30" spans="1:11" x14ac:dyDescent="0.25">
      <c r="A30" s="22" t="s">
        <v>83</v>
      </c>
      <c r="B30" t="s">
        <v>85</v>
      </c>
      <c r="C30" s="5">
        <v>3.7000000000000002E-3</v>
      </c>
      <c r="D30" s="5">
        <v>2.8999999999999998E-3</v>
      </c>
      <c r="E30" s="5">
        <v>3.0000000000000001E-3</v>
      </c>
      <c r="F30" s="5">
        <v>3.3E-3</v>
      </c>
      <c r="G30" s="5">
        <v>3.5000000000000001E-3</v>
      </c>
      <c r="H30" s="5">
        <f t="shared" si="4"/>
        <v>2.0000000000000009E-4</v>
      </c>
      <c r="I30" s="5">
        <f t="shared" si="5"/>
        <v>6.0606060606060635E-2</v>
      </c>
      <c r="J30" s="5">
        <f t="shared" ref="J30:J44" si="6">SUM(G30-C30)</f>
        <v>-2.0000000000000009E-4</v>
      </c>
      <c r="K30" s="5">
        <f t="shared" ref="K30:K44" si="7">SUM(G30-C30)/C30</f>
        <v>-5.4054054054054078E-2</v>
      </c>
    </row>
    <row r="31" spans="1:11" x14ac:dyDescent="0.25">
      <c r="A31" s="22" t="s">
        <v>83</v>
      </c>
      <c r="B31" t="s">
        <v>86</v>
      </c>
      <c r="C31" s="5">
        <v>2.0500000000000001E-2</v>
      </c>
      <c r="D31" s="5">
        <v>2.2100000000000002E-2</v>
      </c>
      <c r="E31" s="5">
        <v>2.5100000000000001E-2</v>
      </c>
      <c r="F31" s="5">
        <v>2.47E-2</v>
      </c>
      <c r="G31" s="5">
        <v>2.8899999999999999E-2</v>
      </c>
      <c r="H31" s="5">
        <f t="shared" si="4"/>
        <v>4.1999999999999989E-3</v>
      </c>
      <c r="I31" s="5">
        <f t="shared" si="5"/>
        <v>0.17004048582995948</v>
      </c>
      <c r="J31" s="5">
        <f t="shared" si="6"/>
        <v>8.3999999999999977E-3</v>
      </c>
      <c r="K31" s="5">
        <f t="shared" si="7"/>
        <v>0.40975609756097547</v>
      </c>
    </row>
    <row r="32" spans="1:11" x14ac:dyDescent="0.25">
      <c r="A32" s="22" t="s">
        <v>83</v>
      </c>
      <c r="B32" t="s">
        <v>87</v>
      </c>
      <c r="C32" s="5">
        <v>9.2999999999999992E-3</v>
      </c>
      <c r="D32" s="5">
        <v>8.8000000000000005E-3</v>
      </c>
      <c r="E32" s="5">
        <v>1.1900000000000001E-2</v>
      </c>
      <c r="F32" s="5">
        <v>1.01E-2</v>
      </c>
      <c r="G32" s="5">
        <v>1.0699999999999999E-2</v>
      </c>
      <c r="H32" s="5">
        <f>SUM(G32-F32)</f>
        <v>5.9999999999999984E-4</v>
      </c>
      <c r="I32" s="5">
        <f>SUM(G32-F32)/F32</f>
        <v>5.9405940594059389E-2</v>
      </c>
      <c r="J32" s="5">
        <f t="shared" si="6"/>
        <v>1.4000000000000002E-3</v>
      </c>
      <c r="K32" s="5">
        <f t="shared" si="7"/>
        <v>0.15053763440860218</v>
      </c>
    </row>
    <row r="33" spans="1:11" x14ac:dyDescent="0.25">
      <c r="A33" s="22" t="s">
        <v>83</v>
      </c>
      <c r="B33" t="s">
        <v>88</v>
      </c>
      <c r="C33" s="5">
        <v>1.04E-2</v>
      </c>
      <c r="D33" s="5">
        <v>1.03E-2</v>
      </c>
      <c r="E33" s="5">
        <v>1.4500000000000001E-2</v>
      </c>
      <c r="F33" s="5">
        <v>1.54E-2</v>
      </c>
      <c r="G33" s="5">
        <v>1.4500000000000001E-2</v>
      </c>
      <c r="H33" s="5">
        <f t="shared" si="4"/>
        <v>-8.9999999999999976E-4</v>
      </c>
      <c r="I33" s="5">
        <f t="shared" si="5"/>
        <v>-5.8441558441558426E-2</v>
      </c>
      <c r="J33" s="5">
        <f t="shared" si="6"/>
        <v>4.1000000000000012E-3</v>
      </c>
      <c r="K33" s="5">
        <f t="shared" si="7"/>
        <v>0.39423076923076938</v>
      </c>
    </row>
    <row r="34" spans="1:11" x14ac:dyDescent="0.25">
      <c r="A34" s="22" t="s">
        <v>83</v>
      </c>
      <c r="B34" t="s">
        <v>89</v>
      </c>
      <c r="C34" s="5">
        <v>2.3E-3</v>
      </c>
      <c r="D34" s="5">
        <v>3.5999999999999999E-3</v>
      </c>
      <c r="E34" s="5">
        <v>4.1000000000000003E-3</v>
      </c>
      <c r="F34" s="5">
        <v>5.0000000000000001E-3</v>
      </c>
      <c r="G34" s="5">
        <v>4.0000000000000001E-3</v>
      </c>
      <c r="H34" s="5">
        <f t="shared" si="4"/>
        <v>-1E-3</v>
      </c>
      <c r="I34" s="5">
        <f t="shared" si="5"/>
        <v>-0.2</v>
      </c>
      <c r="J34" s="5">
        <f t="shared" si="6"/>
        <v>1.7000000000000001E-3</v>
      </c>
      <c r="K34" s="5">
        <f t="shared" si="7"/>
        <v>0.73913043478260876</v>
      </c>
    </row>
    <row r="35" spans="1:11" x14ac:dyDescent="0.25">
      <c r="A35" s="22" t="s">
        <v>83</v>
      </c>
      <c r="B35" t="s">
        <v>39</v>
      </c>
      <c r="C35" s="5">
        <v>0.3725</v>
      </c>
      <c r="D35" s="5">
        <v>0.38829999999999998</v>
      </c>
      <c r="E35" s="5">
        <v>0.3705</v>
      </c>
      <c r="F35" s="5">
        <v>0.37019999999999997</v>
      </c>
      <c r="G35" s="5">
        <v>0.38579999999999998</v>
      </c>
      <c r="H35" s="5">
        <f t="shared" si="4"/>
        <v>1.5600000000000003E-2</v>
      </c>
      <c r="I35" s="5">
        <f t="shared" si="5"/>
        <v>4.2139384116693691E-2</v>
      </c>
      <c r="J35" s="5">
        <f t="shared" si="6"/>
        <v>1.3299999999999979E-2</v>
      </c>
      <c r="K35" s="5">
        <f t="shared" si="7"/>
        <v>3.5704697986577126E-2</v>
      </c>
    </row>
    <row r="36" spans="1:11" x14ac:dyDescent="0.25">
      <c r="A36" s="22" t="s">
        <v>83</v>
      </c>
      <c r="B36" t="s">
        <v>90</v>
      </c>
      <c r="C36" s="5">
        <v>7.6E-3</v>
      </c>
      <c r="D36" s="5">
        <v>9.7000000000000003E-3</v>
      </c>
      <c r="E36" s="5">
        <v>9.4999999999999998E-3</v>
      </c>
      <c r="F36" s="5">
        <v>1.29E-2</v>
      </c>
      <c r="G36" s="5">
        <v>1.3899999999999999E-2</v>
      </c>
      <c r="H36" s="5">
        <f t="shared" si="4"/>
        <v>9.9999999999999915E-4</v>
      </c>
      <c r="I36" s="5">
        <f t="shared" si="5"/>
        <v>7.751937984496117E-2</v>
      </c>
      <c r="J36" s="5">
        <f t="shared" si="6"/>
        <v>6.2999999999999992E-3</v>
      </c>
      <c r="K36" s="5">
        <f t="shared" si="7"/>
        <v>0.82894736842105254</v>
      </c>
    </row>
    <row r="37" spans="1:11" x14ac:dyDescent="0.25">
      <c r="A37" s="22" t="s">
        <v>83</v>
      </c>
      <c r="B37" t="s">
        <v>91</v>
      </c>
      <c r="C37" s="5">
        <v>5.3E-3</v>
      </c>
      <c r="D37" s="5">
        <v>4.4999999999999997E-3</v>
      </c>
      <c r="E37" s="5">
        <v>3.5999999999999999E-3</v>
      </c>
      <c r="F37" s="5">
        <v>4.7000000000000002E-3</v>
      </c>
      <c r="G37" s="5">
        <v>4.4000000000000003E-3</v>
      </c>
      <c r="H37" s="5">
        <f t="shared" si="4"/>
        <v>-2.9999999999999992E-4</v>
      </c>
      <c r="I37" s="5">
        <f t="shared" si="5"/>
        <v>-6.3829787234042534E-2</v>
      </c>
      <c r="J37" s="5">
        <f t="shared" si="6"/>
        <v>-8.9999999999999976E-4</v>
      </c>
      <c r="K37" s="5">
        <f t="shared" si="7"/>
        <v>-0.16981132075471694</v>
      </c>
    </row>
    <row r="38" spans="1:11" x14ac:dyDescent="0.25">
      <c r="A38" s="22" t="s">
        <v>83</v>
      </c>
      <c r="B38" t="s">
        <v>92</v>
      </c>
      <c r="C38" s="5">
        <v>0.34689999999999999</v>
      </c>
      <c r="D38" s="5">
        <v>0.34849999999999998</v>
      </c>
      <c r="E38" s="5">
        <v>0.33550000000000002</v>
      </c>
      <c r="F38" s="5">
        <v>0.31130000000000002</v>
      </c>
      <c r="G38" s="5">
        <v>0.29930000000000001</v>
      </c>
      <c r="H38" s="5">
        <f t="shared" si="4"/>
        <v>-1.2000000000000011E-2</v>
      </c>
      <c r="I38" s="5">
        <f t="shared" si="5"/>
        <v>-3.8548024413748827E-2</v>
      </c>
      <c r="J38" s="5">
        <f t="shared" si="6"/>
        <v>-4.7599999999999976E-2</v>
      </c>
      <c r="K38" s="5">
        <f t="shared" si="7"/>
        <v>-0.13721533583165171</v>
      </c>
    </row>
    <row r="39" spans="1:11" x14ac:dyDescent="0.25">
      <c r="A39" s="22" t="s">
        <v>83</v>
      </c>
      <c r="B39" t="s">
        <v>41</v>
      </c>
      <c r="C39" s="5">
        <v>2.6800000000000001E-2</v>
      </c>
      <c r="D39" s="5">
        <v>3.2500000000000001E-2</v>
      </c>
      <c r="E39" s="5">
        <v>2.8000000000000001E-2</v>
      </c>
      <c r="F39" s="5">
        <v>4.1300000000000003E-2</v>
      </c>
      <c r="G39" s="5">
        <v>4.02E-2</v>
      </c>
      <c r="H39" s="5">
        <f t="shared" si="4"/>
        <v>-1.1000000000000038E-3</v>
      </c>
      <c r="I39" s="5">
        <f t="shared" si="5"/>
        <v>-2.6634382566586044E-2</v>
      </c>
      <c r="J39" s="5">
        <f t="shared" si="6"/>
        <v>1.3399999999999999E-2</v>
      </c>
      <c r="K39" s="5">
        <f t="shared" si="7"/>
        <v>0.49999999999999994</v>
      </c>
    </row>
    <row r="40" spans="1:11" x14ac:dyDescent="0.25">
      <c r="A40" s="22" t="s">
        <v>83</v>
      </c>
      <c r="B40" t="s">
        <v>93</v>
      </c>
      <c r="C40" s="5">
        <v>1.44E-2</v>
      </c>
      <c r="D40" s="5">
        <v>8.3000000000000001E-3</v>
      </c>
      <c r="E40" s="5">
        <v>7.1999999999999998E-3</v>
      </c>
      <c r="F40" s="5">
        <v>9.7000000000000003E-3</v>
      </c>
      <c r="G40" s="5">
        <v>1.01E-2</v>
      </c>
      <c r="H40" s="5">
        <f t="shared" si="4"/>
        <v>3.9999999999999931E-4</v>
      </c>
      <c r="I40" s="5">
        <f t="shared" si="5"/>
        <v>4.1237113402061785E-2</v>
      </c>
      <c r="J40" s="5">
        <f t="shared" si="6"/>
        <v>-4.3E-3</v>
      </c>
      <c r="K40" s="5">
        <f t="shared" si="7"/>
        <v>-0.2986111111111111</v>
      </c>
    </row>
    <row r="41" spans="1:11" x14ac:dyDescent="0.25">
      <c r="A41" s="22" t="s">
        <v>83</v>
      </c>
      <c r="B41" t="s">
        <v>94</v>
      </c>
      <c r="C41" s="5">
        <v>2.1600000000000001E-2</v>
      </c>
      <c r="D41" s="5">
        <v>2.0899999999999998E-2</v>
      </c>
      <c r="E41" s="5">
        <v>2.1299999999999999E-2</v>
      </c>
      <c r="F41" s="5">
        <v>2.2800000000000001E-2</v>
      </c>
      <c r="G41" s="5">
        <v>2.3099999999999999E-2</v>
      </c>
      <c r="H41" s="5">
        <f t="shared" si="4"/>
        <v>2.9999999999999818E-4</v>
      </c>
      <c r="I41" s="5">
        <f t="shared" si="5"/>
        <v>1.3157894736842025E-2</v>
      </c>
      <c r="J41" s="5">
        <f t="shared" si="6"/>
        <v>1.4999999999999979E-3</v>
      </c>
      <c r="K41" s="5">
        <f t="shared" si="7"/>
        <v>6.9444444444444337E-2</v>
      </c>
    </row>
    <row r="42" spans="1:11" x14ac:dyDescent="0.25">
      <c r="A42" s="22" t="s">
        <v>83</v>
      </c>
      <c r="B42" t="s">
        <v>95</v>
      </c>
      <c r="C42" s="5">
        <v>9.1999999999999998E-3</v>
      </c>
      <c r="D42" s="5">
        <v>1.24E-2</v>
      </c>
      <c r="E42" s="5">
        <v>1.0999999999999999E-2</v>
      </c>
      <c r="F42" s="5">
        <v>1.1900000000000001E-2</v>
      </c>
      <c r="G42" s="5">
        <v>8.8999999999999999E-3</v>
      </c>
      <c r="H42" s="5">
        <f t="shared" si="4"/>
        <v>-3.0000000000000009E-3</v>
      </c>
      <c r="I42" s="5">
        <f t="shared" si="5"/>
        <v>-0.2521008403361345</v>
      </c>
      <c r="J42" s="5">
        <f t="shared" si="6"/>
        <v>-2.9999999999999992E-4</v>
      </c>
      <c r="K42" s="5">
        <f t="shared" si="7"/>
        <v>-3.2608695652173905E-2</v>
      </c>
    </row>
    <row r="43" spans="1:11" x14ac:dyDescent="0.25">
      <c r="A43" s="22" t="s">
        <v>83</v>
      </c>
      <c r="B43" t="s">
        <v>96</v>
      </c>
      <c r="C43" s="5">
        <v>8.6699999999999999E-2</v>
      </c>
      <c r="D43" s="5">
        <v>7.9600000000000004E-2</v>
      </c>
      <c r="E43" s="5">
        <v>9.7500000000000003E-2</v>
      </c>
      <c r="F43" s="5">
        <v>9.9599999999999994E-2</v>
      </c>
      <c r="G43" s="5">
        <v>9.2600000000000002E-2</v>
      </c>
      <c r="H43" s="5">
        <f t="shared" si="4"/>
        <v>-6.9999999999999923E-3</v>
      </c>
      <c r="I43" s="5">
        <f t="shared" si="5"/>
        <v>-7.0281124497991898E-2</v>
      </c>
      <c r="J43" s="5">
        <f>SUM(G43-C43)</f>
        <v>5.9000000000000025E-3</v>
      </c>
      <c r="K43" s="5">
        <f>SUM(G43-C43)/C43</f>
        <v>6.80507497116494E-2</v>
      </c>
    </row>
    <row r="44" spans="1:11" x14ac:dyDescent="0.25">
      <c r="A44" s="22" t="s">
        <v>83</v>
      </c>
      <c r="B44" t="s">
        <v>97</v>
      </c>
      <c r="C44" s="5">
        <v>5.4999999999999997E-3</v>
      </c>
      <c r="D44" s="5">
        <v>6.0000000000000001E-3</v>
      </c>
      <c r="E44" s="5">
        <v>5.4999999999999997E-3</v>
      </c>
      <c r="F44" s="5">
        <v>8.3999999999999995E-3</v>
      </c>
      <c r="G44" s="5">
        <v>8.8999999999999999E-3</v>
      </c>
      <c r="H44" s="5">
        <f t="shared" si="4"/>
        <v>5.0000000000000044E-4</v>
      </c>
      <c r="I44" s="5">
        <f t="shared" si="5"/>
        <v>5.9523809523809583E-2</v>
      </c>
      <c r="J44" s="5">
        <f t="shared" si="6"/>
        <v>3.4000000000000002E-3</v>
      </c>
      <c r="K44" s="5">
        <f t="shared" si="7"/>
        <v>0.61818181818181828</v>
      </c>
    </row>
    <row r="45" spans="1:11" x14ac:dyDescent="0.25">
      <c r="A45" s="22" t="s">
        <v>83</v>
      </c>
      <c r="B45" t="s">
        <v>98</v>
      </c>
      <c r="C45" s="5">
        <v>4.9500000000000002E-2</v>
      </c>
      <c r="D45" s="5">
        <v>3.5000000000000003E-2</v>
      </c>
      <c r="E45" s="5">
        <v>4.48E-2</v>
      </c>
      <c r="F45" s="5">
        <v>4.0300000000000002E-2</v>
      </c>
      <c r="G45" s="5">
        <v>4.24E-2</v>
      </c>
      <c r="H45" s="5">
        <f t="shared" si="4"/>
        <v>2.0999999999999977E-3</v>
      </c>
      <c r="I45" s="5">
        <f t="shared" si="5"/>
        <v>5.2109181141439143E-2</v>
      </c>
      <c r="J45" s="5">
        <f>SUM(G45-C45)</f>
        <v>-7.1000000000000021E-3</v>
      </c>
      <c r="K45" s="5">
        <f>SUM(G45-C45)/C45</f>
        <v>-0.14343434343434347</v>
      </c>
    </row>
    <row r="46" spans="1:11" x14ac:dyDescent="0.25">
      <c r="I46" s="5"/>
    </row>
    <row r="47" spans="1:11" x14ac:dyDescent="0.25">
      <c r="A47" s="7" t="s">
        <v>99</v>
      </c>
      <c r="B47" s="7"/>
      <c r="C47" s="7"/>
      <c r="D47" s="7"/>
      <c r="E47" s="7"/>
      <c r="F47" s="7"/>
      <c r="G47" s="7"/>
      <c r="H47" s="19"/>
      <c r="I47" s="19"/>
      <c r="J47" s="19"/>
      <c r="K47" s="19"/>
    </row>
    <row r="48" spans="1:11" x14ac:dyDescent="0.25">
      <c r="A48" s="1" t="s">
        <v>26</v>
      </c>
      <c r="B48" s="1" t="s">
        <v>44</v>
      </c>
      <c r="C48" s="1">
        <v>2021</v>
      </c>
      <c r="D48" s="1">
        <v>2022</v>
      </c>
      <c r="E48" s="1">
        <v>2023</v>
      </c>
      <c r="F48" s="1">
        <v>2024</v>
      </c>
      <c r="G48" s="1">
        <v>2025</v>
      </c>
      <c r="H48" s="1" t="s">
        <v>63</v>
      </c>
      <c r="I48" s="1" t="s">
        <v>55</v>
      </c>
      <c r="J48" s="1" t="s">
        <v>64</v>
      </c>
      <c r="K48" s="1" t="s">
        <v>57</v>
      </c>
    </row>
    <row r="49" spans="1:11" x14ac:dyDescent="0.25">
      <c r="A49" s="22" t="s">
        <v>100</v>
      </c>
      <c r="B49" t="s">
        <v>46</v>
      </c>
      <c r="C49" s="5">
        <v>4.4900000000000002E-2</v>
      </c>
      <c r="D49" s="5">
        <v>6.54E-2</v>
      </c>
      <c r="E49" s="5">
        <v>7.2900000000000006E-2</v>
      </c>
      <c r="F49" s="5">
        <v>9.9900000000000003E-2</v>
      </c>
      <c r="G49" s="5">
        <v>9.0200000000000002E-2</v>
      </c>
      <c r="H49" s="5">
        <f t="shared" ref="H49:H54" si="8">SUM(G49-F49)</f>
        <v>-9.7000000000000003E-3</v>
      </c>
      <c r="I49" s="5">
        <f t="shared" ref="I49:I54" si="9">SUM(G49-F49)/F49</f>
        <v>-9.7097097097097101E-2</v>
      </c>
      <c r="J49" s="5">
        <f t="shared" ref="J49:J54" si="10">SUM(G49-C49)</f>
        <v>4.53E-2</v>
      </c>
      <c r="K49" s="5">
        <f t="shared" ref="K49:K54" si="11">SUM(G49-C49)/C49</f>
        <v>1.0089086859688194</v>
      </c>
    </row>
    <row r="50" spans="1:11" x14ac:dyDescent="0.25">
      <c r="A50" s="22" t="s">
        <v>100</v>
      </c>
      <c r="B50" t="s">
        <v>47</v>
      </c>
      <c r="C50" s="5">
        <v>0.23300000000000001</v>
      </c>
      <c r="D50" s="5">
        <v>0.24990000000000001</v>
      </c>
      <c r="E50" s="5">
        <v>0.25430000000000003</v>
      </c>
      <c r="F50" s="5">
        <v>0.26719999999999999</v>
      </c>
      <c r="G50" s="5">
        <v>0.26669999999999999</v>
      </c>
      <c r="H50" s="5">
        <f t="shared" si="8"/>
        <v>-5.0000000000000044E-4</v>
      </c>
      <c r="I50" s="5">
        <f t="shared" si="9"/>
        <v>-1.8712574850299419E-3</v>
      </c>
      <c r="J50" s="5">
        <f t="shared" si="10"/>
        <v>3.369999999999998E-2</v>
      </c>
      <c r="K50" s="5">
        <f t="shared" si="11"/>
        <v>0.14463519313304712</v>
      </c>
    </row>
    <row r="51" spans="1:11" x14ac:dyDescent="0.25">
      <c r="A51" s="22" t="s">
        <v>100</v>
      </c>
      <c r="B51" t="s">
        <v>48</v>
      </c>
      <c r="C51" s="5">
        <v>0.25359999999999999</v>
      </c>
      <c r="D51" s="5">
        <v>0.2492</v>
      </c>
      <c r="E51" s="5">
        <v>0.25069999999999998</v>
      </c>
      <c r="F51" s="5">
        <v>0.24679999999999999</v>
      </c>
      <c r="G51" s="5">
        <v>0.2571</v>
      </c>
      <c r="H51" s="5">
        <f t="shared" si="8"/>
        <v>1.0300000000000004E-2</v>
      </c>
      <c r="I51" s="5">
        <f t="shared" si="9"/>
        <v>4.1734197730956255E-2</v>
      </c>
      <c r="J51" s="5">
        <f t="shared" si="10"/>
        <v>3.5000000000000031E-3</v>
      </c>
      <c r="K51" s="5">
        <f t="shared" si="11"/>
        <v>1.380126182965301E-2</v>
      </c>
    </row>
    <row r="52" spans="1:11" x14ac:dyDescent="0.25">
      <c r="A52" s="22" t="s">
        <v>100</v>
      </c>
      <c r="B52" t="s">
        <v>49</v>
      </c>
      <c r="C52" s="5">
        <v>0.35780000000000001</v>
      </c>
      <c r="D52" s="5">
        <v>0.33040000000000003</v>
      </c>
      <c r="E52" s="5">
        <v>0.32179999999999997</v>
      </c>
      <c r="F52" s="5">
        <v>0.30609999999999998</v>
      </c>
      <c r="G52" s="5">
        <v>0.30220000000000002</v>
      </c>
      <c r="H52" s="5">
        <f t="shared" si="8"/>
        <v>-3.8999999999999591E-3</v>
      </c>
      <c r="I52" s="5">
        <f t="shared" si="9"/>
        <v>-1.2740934335184447E-2</v>
      </c>
      <c r="J52" s="5">
        <f t="shared" si="10"/>
        <v>-5.5599999999999983E-2</v>
      </c>
      <c r="K52" s="5">
        <f t="shared" si="11"/>
        <v>-0.15539407490217994</v>
      </c>
    </row>
    <row r="53" spans="1:11" x14ac:dyDescent="0.25">
      <c r="A53" s="22" t="s">
        <v>100</v>
      </c>
      <c r="B53" t="s">
        <v>50</v>
      </c>
      <c r="C53" s="5">
        <v>9.8299999999999998E-2</v>
      </c>
      <c r="D53" s="5">
        <v>9.7799999999999998E-2</v>
      </c>
      <c r="E53" s="5">
        <v>9.4899999999999998E-2</v>
      </c>
      <c r="F53" s="5">
        <v>7.3300000000000004E-2</v>
      </c>
      <c r="G53" s="5">
        <v>7.6499999999999999E-2</v>
      </c>
      <c r="H53" s="5">
        <f t="shared" si="8"/>
        <v>3.1999999999999945E-3</v>
      </c>
      <c r="I53" s="5">
        <f t="shared" si="9"/>
        <v>4.3656207366984917E-2</v>
      </c>
      <c r="J53" s="5">
        <f t="shared" si="10"/>
        <v>-2.18E-2</v>
      </c>
      <c r="K53" s="5">
        <f t="shared" si="11"/>
        <v>-0.22177009155645983</v>
      </c>
    </row>
    <row r="54" spans="1:11" x14ac:dyDescent="0.25">
      <c r="A54" s="22" t="s">
        <v>100</v>
      </c>
      <c r="B54" t="s">
        <v>101</v>
      </c>
      <c r="C54" s="5">
        <v>1.23E-2</v>
      </c>
      <c r="D54" s="5">
        <v>7.3000000000000001E-3</v>
      </c>
      <c r="E54" s="5">
        <v>5.1999999999999998E-3</v>
      </c>
      <c r="F54" s="5">
        <v>6.6E-3</v>
      </c>
      <c r="G54" s="5">
        <v>7.1999999999999998E-3</v>
      </c>
      <c r="H54" s="5">
        <f t="shared" si="8"/>
        <v>5.9999999999999984E-4</v>
      </c>
      <c r="I54" s="5">
        <f t="shared" si="9"/>
        <v>9.0909090909090884E-2</v>
      </c>
      <c r="J54" s="5">
        <f t="shared" si="10"/>
        <v>-5.1000000000000004E-3</v>
      </c>
      <c r="K54" s="5">
        <f t="shared" si="11"/>
        <v>-0.41463414634146345</v>
      </c>
    </row>
    <row r="57" spans="1:11" x14ac:dyDescent="0.25">
      <c r="A57" s="7" t="s">
        <v>102</v>
      </c>
      <c r="B57" s="7"/>
      <c r="C57" s="7"/>
      <c r="D57" s="7"/>
      <c r="E57" s="7"/>
      <c r="F57" s="7"/>
      <c r="G57" s="7"/>
      <c r="H57" s="19"/>
      <c r="I57" s="19"/>
      <c r="J57" s="19"/>
      <c r="K57" s="19"/>
    </row>
    <row r="58" spans="1:11" x14ac:dyDescent="0.25">
      <c r="A58" s="1" t="s">
        <v>26</v>
      </c>
      <c r="B58" s="1" t="s">
        <v>103</v>
      </c>
      <c r="C58" s="1">
        <v>2021</v>
      </c>
      <c r="D58" s="1">
        <v>2022</v>
      </c>
      <c r="E58" s="1">
        <v>2023</v>
      </c>
      <c r="F58" s="1">
        <v>2024</v>
      </c>
      <c r="G58" s="1">
        <v>2025</v>
      </c>
      <c r="H58" s="1" t="s">
        <v>63</v>
      </c>
      <c r="I58" s="1" t="s">
        <v>55</v>
      </c>
      <c r="J58" s="1" t="s">
        <v>64</v>
      </c>
      <c r="K58" s="1" t="s">
        <v>57</v>
      </c>
    </row>
    <row r="59" spans="1:11" x14ac:dyDescent="0.25">
      <c r="A59" s="22" t="s">
        <v>104</v>
      </c>
      <c r="B59" t="s">
        <v>105</v>
      </c>
      <c r="C59" s="5">
        <v>0.6542</v>
      </c>
      <c r="D59" s="5">
        <v>0.65659999999999996</v>
      </c>
      <c r="E59" s="5">
        <v>0.65400000000000003</v>
      </c>
      <c r="F59" s="5">
        <v>0.6361</v>
      </c>
      <c r="G59" s="5">
        <v>0.63560000000000005</v>
      </c>
      <c r="H59" s="5">
        <f>SUM(G59-F59)</f>
        <v>-4.9999999999994493E-4</v>
      </c>
      <c r="I59" s="5">
        <f>SUM(G59-F59)/F59</f>
        <v>-7.8603993082839948E-4</v>
      </c>
      <c r="J59" s="5">
        <f>SUM(G59-C59)</f>
        <v>-1.859999999999995E-2</v>
      </c>
      <c r="K59" s="5">
        <f>SUM(G59-C59)/C59</f>
        <v>-2.8431672271476537E-2</v>
      </c>
    </row>
    <row r="60" spans="1:11" x14ac:dyDescent="0.25">
      <c r="A60" s="22" t="s">
        <v>104</v>
      </c>
      <c r="B60" t="s">
        <v>106</v>
      </c>
      <c r="C60" s="5">
        <v>0.34239999999999998</v>
      </c>
      <c r="D60" s="5">
        <v>0.34089999999999998</v>
      </c>
      <c r="E60" s="5">
        <v>0.34379999999999999</v>
      </c>
      <c r="F60" s="5">
        <v>0.36109999999999998</v>
      </c>
      <c r="G60" s="5">
        <v>0.3619</v>
      </c>
      <c r="H60" s="5">
        <f>SUM(G60-F60)</f>
        <v>8.0000000000002292E-4</v>
      </c>
      <c r="I60" s="5">
        <f>SUM(G60-F60)/F60</f>
        <v>2.2154527831626226E-3</v>
      </c>
      <c r="J60" s="5">
        <f>SUM(G60-C60)</f>
        <v>1.9500000000000017E-2</v>
      </c>
      <c r="K60" s="5">
        <f>SUM(G60-C60)/C60</f>
        <v>5.6950934579439304E-2</v>
      </c>
    </row>
    <row r="61" spans="1:11" x14ac:dyDescent="0.25">
      <c r="A61" s="22" t="s">
        <v>104</v>
      </c>
      <c r="B61" t="s">
        <v>107</v>
      </c>
      <c r="C61" s="5">
        <v>3.3999999999999998E-3</v>
      </c>
      <c r="D61" s="5">
        <v>2.5000000000000001E-3</v>
      </c>
      <c r="E61" s="5">
        <v>2.2000000000000001E-3</v>
      </c>
      <c r="F61" s="5">
        <v>2.7000000000000001E-3</v>
      </c>
      <c r="G61" s="5">
        <v>2.5000000000000001E-3</v>
      </c>
      <c r="H61" s="5">
        <f>SUM(G61-F61)</f>
        <v>-2.0000000000000009E-4</v>
      </c>
      <c r="I61" s="5">
        <f>SUM(G61-F61)/F61</f>
        <v>-7.4074074074074098E-2</v>
      </c>
      <c r="J61" s="5">
        <f>SUM(G61-C61)</f>
        <v>-8.9999999999999976E-4</v>
      </c>
      <c r="K61" s="5">
        <f>SUM(G61-C61)/C61</f>
        <v>-0.26470588235294112</v>
      </c>
    </row>
    <row r="63" spans="1:11" x14ac:dyDescent="0.25">
      <c r="A63" s="7" t="s">
        <v>108</v>
      </c>
      <c r="B63" s="19"/>
      <c r="C63" s="19"/>
      <c r="D63" s="19"/>
      <c r="E63" s="19"/>
      <c r="F63" s="19"/>
      <c r="G63" s="19"/>
      <c r="H63" s="19"/>
      <c r="I63" s="19"/>
      <c r="J63" s="19"/>
      <c r="K63" s="19"/>
    </row>
    <row r="64" spans="1:11" x14ac:dyDescent="0.25">
      <c r="A64" s="1" t="s">
        <v>26</v>
      </c>
      <c r="B64" s="1" t="s">
        <v>109</v>
      </c>
      <c r="C64" s="1">
        <v>2021</v>
      </c>
      <c r="D64" s="1">
        <v>2022</v>
      </c>
      <c r="E64" s="1">
        <v>2023</v>
      </c>
      <c r="F64" s="1">
        <v>2024</v>
      </c>
      <c r="G64" s="1">
        <v>2025</v>
      </c>
      <c r="H64" s="1" t="s">
        <v>63</v>
      </c>
      <c r="I64" s="1" t="s">
        <v>55</v>
      </c>
      <c r="J64" s="1" t="s">
        <v>64</v>
      </c>
      <c r="K64" s="1" t="s">
        <v>57</v>
      </c>
    </row>
    <row r="65" spans="1:11" x14ac:dyDescent="0.25">
      <c r="A65" s="22" t="s">
        <v>110</v>
      </c>
      <c r="B65" t="s">
        <v>111</v>
      </c>
      <c r="C65" s="5">
        <v>0.34849999999999998</v>
      </c>
      <c r="D65" s="5">
        <v>0.31590000000000001</v>
      </c>
      <c r="E65" s="5">
        <v>0.28820000000000001</v>
      </c>
      <c r="F65" s="5">
        <v>0.2843</v>
      </c>
      <c r="G65" s="5">
        <v>0.2707</v>
      </c>
      <c r="H65" s="5">
        <f>SUM(G65-F65)</f>
        <v>-1.3600000000000001E-2</v>
      </c>
      <c r="I65" s="5">
        <f>SUM(G65-F65)/F65</f>
        <v>-4.783679212099895E-2</v>
      </c>
      <c r="J65" s="5">
        <f>SUM(G65-C65)</f>
        <v>-7.779999999999998E-2</v>
      </c>
      <c r="K65" s="5">
        <f>SUM(G65-C65)/C65</f>
        <v>-0.2232424677187948</v>
      </c>
    </row>
    <row r="66" spans="1:11" x14ac:dyDescent="0.25">
      <c r="A66" s="22" t="s">
        <v>110</v>
      </c>
      <c r="B66" t="s">
        <v>112</v>
      </c>
      <c r="C66" s="5">
        <v>0.2127</v>
      </c>
      <c r="D66" s="5">
        <v>0.2288</v>
      </c>
      <c r="E66" s="5">
        <v>0.2399</v>
      </c>
      <c r="F66" s="5">
        <v>0.25130000000000002</v>
      </c>
      <c r="G66" s="5">
        <v>0.23799999999999999</v>
      </c>
      <c r="H66" s="5">
        <f>SUM(G66-F66)</f>
        <v>-1.3300000000000034E-2</v>
      </c>
      <c r="I66" s="5">
        <f>SUM(G66-F66)/F66</f>
        <v>-5.2924791086351106E-2</v>
      </c>
      <c r="J66" s="5">
        <f>SUM(G66-C66)</f>
        <v>2.5299999999999989E-2</v>
      </c>
      <c r="K66" s="5">
        <f>SUM(G66-C66)/C66</f>
        <v>0.1189468735307945</v>
      </c>
    </row>
    <row r="67" spans="1:11" x14ac:dyDescent="0.25">
      <c r="A67" s="22" t="s">
        <v>110</v>
      </c>
      <c r="B67" t="s">
        <v>113</v>
      </c>
      <c r="C67" s="5">
        <v>0.19689999999999999</v>
      </c>
      <c r="D67" s="5">
        <v>0.20760000000000001</v>
      </c>
      <c r="E67" s="5">
        <v>0.21279999999999999</v>
      </c>
      <c r="F67" s="5">
        <v>0.21940000000000001</v>
      </c>
      <c r="G67" s="5">
        <v>0.21759999999999999</v>
      </c>
      <c r="H67" s="5">
        <f>SUM(G67-F67)</f>
        <v>-1.8000000000000238E-3</v>
      </c>
      <c r="I67" s="5">
        <f>SUM(G67-F67)/F67</f>
        <v>-8.2041932543300989E-3</v>
      </c>
      <c r="J67" s="5">
        <f>SUM(G67-C67)</f>
        <v>2.0699999999999996E-2</v>
      </c>
      <c r="K67" s="5">
        <f>SUM(G67-C67)/C67</f>
        <v>0.10512950736414423</v>
      </c>
    </row>
    <row r="68" spans="1:11" x14ac:dyDescent="0.25">
      <c r="A68" s="22" t="s">
        <v>110</v>
      </c>
      <c r="B68" t="s">
        <v>114</v>
      </c>
      <c r="C68" s="5">
        <v>0.11849999999999999</v>
      </c>
      <c r="D68" s="5">
        <v>0.12280000000000001</v>
      </c>
      <c r="E68" s="5">
        <v>0.1255</v>
      </c>
      <c r="F68" s="5">
        <v>0.12590000000000001</v>
      </c>
      <c r="G68" s="5">
        <v>0.1356</v>
      </c>
      <c r="H68" s="5">
        <f>SUM(G68-F68)</f>
        <v>9.6999999999999864E-3</v>
      </c>
      <c r="I68" s="5">
        <f>SUM(G68-F68)/F68</f>
        <v>7.704527402700545E-2</v>
      </c>
      <c r="J68" s="5">
        <f>SUM(G68-C68)</f>
        <v>1.7100000000000004E-2</v>
      </c>
      <c r="K68" s="5">
        <f>SUM(G68-C68)/C68</f>
        <v>0.14430379746835448</v>
      </c>
    </row>
    <row r="69" spans="1:11" x14ac:dyDescent="0.25">
      <c r="A69" s="22" t="s">
        <v>110</v>
      </c>
      <c r="B69" t="s">
        <v>115</v>
      </c>
      <c r="C69" s="5">
        <v>0.1234</v>
      </c>
      <c r="D69" s="5">
        <v>0.1249</v>
      </c>
      <c r="E69" s="5">
        <v>0.1336</v>
      </c>
      <c r="F69" s="5">
        <v>0.1191</v>
      </c>
      <c r="G69" s="5">
        <v>0.13819999999999999</v>
      </c>
      <c r="H69" s="5">
        <f>SUM(G69-F69)</f>
        <v>1.9099999999999992E-2</v>
      </c>
      <c r="I69" s="5">
        <f>SUM(G69-F69)/F69</f>
        <v>0.16036943744752302</v>
      </c>
      <c r="J69" s="5">
        <f>SUM(G69-C69)</f>
        <v>1.4799999999999994E-2</v>
      </c>
      <c r="K69" s="5">
        <f>SUM(G69-C69)/C69</f>
        <v>0.11993517017828197</v>
      </c>
    </row>
    <row r="71" spans="1:11" x14ac:dyDescent="0.25">
      <c r="A71" s="7" t="s">
        <v>116</v>
      </c>
      <c r="B71" s="19"/>
      <c r="C71" s="19"/>
      <c r="D71" s="19"/>
      <c r="E71" s="19"/>
      <c r="F71" s="19"/>
      <c r="G71" s="19"/>
      <c r="H71" s="19"/>
      <c r="I71" s="19"/>
      <c r="J71" s="19"/>
      <c r="K71" s="19"/>
    </row>
    <row r="72" spans="1:11" x14ac:dyDescent="0.25">
      <c r="A72" s="1" t="s">
        <v>26</v>
      </c>
      <c r="B72" s="1" t="s">
        <v>117</v>
      </c>
      <c r="C72" s="1">
        <v>2021</v>
      </c>
      <c r="D72" s="1">
        <v>2022</v>
      </c>
      <c r="E72" s="1">
        <v>2023</v>
      </c>
      <c r="F72" s="1">
        <v>2024</v>
      </c>
      <c r="G72" s="1">
        <v>2025</v>
      </c>
      <c r="H72" s="1" t="s">
        <v>63</v>
      </c>
      <c r="I72" s="1" t="s">
        <v>55</v>
      </c>
      <c r="J72" s="1" t="s">
        <v>64</v>
      </c>
      <c r="K72" s="1" t="s">
        <v>57</v>
      </c>
    </row>
    <row r="73" spans="1:11" x14ac:dyDescent="0.25">
      <c r="A73" s="22" t="s">
        <v>118</v>
      </c>
      <c r="B73" t="s">
        <v>119</v>
      </c>
      <c r="C73" s="5">
        <v>4.48E-2</v>
      </c>
      <c r="D73" s="5">
        <v>2.6499999999999999E-2</v>
      </c>
      <c r="E73" s="5">
        <v>1.9900000000000001E-2</v>
      </c>
      <c r="F73" s="5">
        <v>1.6899999999999998E-2</v>
      </c>
      <c r="G73" s="5">
        <v>1.6799999999999999E-2</v>
      </c>
      <c r="H73" s="5">
        <f>SUM(G73-F73)</f>
        <v>-9.9999999999999395E-5</v>
      </c>
      <c r="I73" s="5">
        <f>SUM(G73-F73)/F73</f>
        <v>-5.9171597633135746E-3</v>
      </c>
      <c r="J73" s="5">
        <f>SUM(G73-C73)</f>
        <v>-2.8000000000000001E-2</v>
      </c>
      <c r="K73" s="5">
        <f>SUM(G73-C73)/C73</f>
        <v>-0.625</v>
      </c>
    </row>
    <row r="74" spans="1:11" x14ac:dyDescent="0.25">
      <c r="A74" s="22" t="s">
        <v>118</v>
      </c>
      <c r="B74" t="s">
        <v>120</v>
      </c>
      <c r="C74" s="5">
        <v>0.31019999999999998</v>
      </c>
      <c r="D74" s="5">
        <v>0.27129999999999999</v>
      </c>
      <c r="E74" s="5">
        <v>0.23089999999999999</v>
      </c>
      <c r="F74" s="5">
        <v>0.21890000000000001</v>
      </c>
      <c r="G74" s="5">
        <v>0.21879999999999999</v>
      </c>
      <c r="H74" s="5">
        <f>SUM(G74-F74)</f>
        <v>-1.0000000000001674E-4</v>
      </c>
      <c r="I74" s="5">
        <f>SUM(G74-F74)/F74</f>
        <v>-4.5682960255832221E-4</v>
      </c>
      <c r="J74" s="5">
        <f>SUM(G74-C74)</f>
        <v>-9.1399999999999981E-2</v>
      </c>
      <c r="K74" s="5">
        <f>SUM(G74-C74)/C74</f>
        <v>-0.29464861379754992</v>
      </c>
    </row>
    <row r="75" spans="1:11" x14ac:dyDescent="0.25">
      <c r="A75" s="22" t="s">
        <v>118</v>
      </c>
      <c r="B75" t="s">
        <v>121</v>
      </c>
      <c r="C75" s="5">
        <v>0.26719999999999999</v>
      </c>
      <c r="D75" s="5">
        <v>0.25650000000000001</v>
      </c>
      <c r="E75" s="5">
        <v>0.2424</v>
      </c>
      <c r="F75" s="5">
        <v>0.23630000000000001</v>
      </c>
      <c r="G75" s="5">
        <v>0.23849999999999999</v>
      </c>
      <c r="H75" s="5">
        <f>SUM(G75-F75)</f>
        <v>2.1999999999999797E-3</v>
      </c>
      <c r="I75" s="5">
        <f>SUM(G75-F75)/F75</f>
        <v>9.31019889970368E-3</v>
      </c>
      <c r="J75" s="5">
        <f>SUM(G75-C75)</f>
        <v>-2.8700000000000003E-2</v>
      </c>
      <c r="K75" s="5">
        <f>SUM(G75-C75)/C75</f>
        <v>-0.10741017964071858</v>
      </c>
    </row>
    <row r="76" spans="1:11" x14ac:dyDescent="0.25">
      <c r="A76" s="22" t="s">
        <v>118</v>
      </c>
      <c r="B76" t="s">
        <v>122</v>
      </c>
      <c r="C76" s="5">
        <v>0.19700000000000001</v>
      </c>
      <c r="D76" s="5">
        <v>0.21190000000000001</v>
      </c>
      <c r="E76" s="5">
        <v>0.21460000000000001</v>
      </c>
      <c r="F76" s="5">
        <v>0.21560000000000001</v>
      </c>
      <c r="G76" s="5">
        <v>0.20399999999999999</v>
      </c>
      <c r="H76" s="5">
        <f>SUM(G76-F76)</f>
        <v>-1.1600000000000027E-2</v>
      </c>
      <c r="I76" s="5">
        <f>SUM(G76-F76)/F76</f>
        <v>-5.3803339517625351E-2</v>
      </c>
      <c r="J76" s="5">
        <f>SUM(G76-C76)</f>
        <v>6.9999999999999785E-3</v>
      </c>
      <c r="K76" s="5">
        <f>SUM(G76-C76)/C76</f>
        <v>3.5532994923857759E-2</v>
      </c>
    </row>
    <row r="77" spans="1:11" x14ac:dyDescent="0.25">
      <c r="A77" s="22" t="s">
        <v>118</v>
      </c>
      <c r="B77" t="s">
        <v>123</v>
      </c>
      <c r="C77" s="5">
        <v>0.18079999999999999</v>
      </c>
      <c r="D77" s="5">
        <v>0.2339</v>
      </c>
      <c r="E77" s="5">
        <v>0.2923</v>
      </c>
      <c r="F77" s="5">
        <v>0.31230000000000002</v>
      </c>
      <c r="G77" s="5">
        <v>0.32200000000000001</v>
      </c>
      <c r="H77" s="5">
        <f>SUM(G77-F77)</f>
        <v>9.6999999999999864E-3</v>
      </c>
      <c r="I77" s="5">
        <f>SUM(G77-F77)/F77</f>
        <v>3.1059878322126117E-2</v>
      </c>
      <c r="J77" s="5">
        <f>SUM(G77-C77)</f>
        <v>0.14120000000000002</v>
      </c>
      <c r="K77" s="5">
        <f>SUM(G77-C77)/C77</f>
        <v>0.78097345132743379</v>
      </c>
    </row>
    <row r="79" spans="1:11" x14ac:dyDescent="0.25">
      <c r="A79" t="s">
        <v>124</v>
      </c>
    </row>
  </sheetData>
  <sortState xmlns:xlrd2="http://schemas.microsoft.com/office/spreadsheetml/2017/richdata2" ref="A80:F105">
    <sortCondition ref="B80:B105"/>
  </sortState>
  <conditionalFormatting sqref="H29:I39 H40:H45 I40:I46">
    <cfRule type="cellIs" dxfId="205" priority="33" operator="lessThan">
      <formula>0</formula>
    </cfRule>
    <cfRule type="cellIs" dxfId="204" priority="34" operator="greaterThan">
      <formula>0</formula>
    </cfRule>
  </conditionalFormatting>
  <conditionalFormatting sqref="H5:K5">
    <cfRule type="cellIs" dxfId="203" priority="37" operator="lessThan">
      <formula>0</formula>
    </cfRule>
    <cfRule type="cellIs" dxfId="202" priority="39" operator="greaterThan">
      <formula>0</formula>
    </cfRule>
  </conditionalFormatting>
  <conditionalFormatting sqref="H10:K25">
    <cfRule type="cellIs" dxfId="201" priority="35" operator="lessThan">
      <formula>0</formula>
    </cfRule>
    <cfRule type="cellIs" dxfId="200" priority="36" operator="greaterThan">
      <formula>0</formula>
    </cfRule>
  </conditionalFormatting>
  <conditionalFormatting sqref="H49:K54">
    <cfRule type="cellIs" dxfId="199" priority="13" operator="lessThan">
      <formula>0</formula>
    </cfRule>
    <cfRule type="cellIs" dxfId="198" priority="14" operator="greaterThan">
      <formula>0</formula>
    </cfRule>
  </conditionalFormatting>
  <conditionalFormatting sqref="H59:K61">
    <cfRule type="cellIs" dxfId="197" priority="9" operator="lessThan">
      <formula>0</formula>
    </cfRule>
    <cfRule type="cellIs" dxfId="196" priority="10" operator="greaterThan">
      <formula>0</formula>
    </cfRule>
  </conditionalFormatting>
  <conditionalFormatting sqref="H65:K69">
    <cfRule type="cellIs" dxfId="195" priority="5" operator="lessThan">
      <formula>0</formula>
    </cfRule>
    <cfRule type="cellIs" dxfId="194" priority="6" operator="greaterThan">
      <formula>0</formula>
    </cfRule>
  </conditionalFormatting>
  <conditionalFormatting sqref="H73:K77">
    <cfRule type="cellIs" dxfId="193" priority="1" operator="lessThan">
      <formula>0</formula>
    </cfRule>
    <cfRule type="cellIs" dxfId="192" priority="2" operator="greaterThan">
      <formula>0</formula>
    </cfRule>
  </conditionalFormatting>
  <conditionalFormatting sqref="J29:K45">
    <cfRule type="cellIs" dxfId="191" priority="17" operator="lessThan">
      <formula>0</formula>
    </cfRule>
    <cfRule type="cellIs" dxfId="190" priority="18" operator="greaterThan">
      <formula>0</formula>
    </cfRule>
  </conditionalFormatting>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0DDA7-9923-46A8-9CD9-BA65B3329745}">
  <dimension ref="A1:L76"/>
  <sheetViews>
    <sheetView zoomScale="82" zoomScaleNormal="100" workbookViewId="0">
      <selection activeCell="A80" sqref="A80"/>
    </sheetView>
  </sheetViews>
  <sheetFormatPr defaultRowHeight="15" x14ac:dyDescent="0.25"/>
  <cols>
    <col min="1" max="1" width="36.5703125" bestFit="1" customWidth="1"/>
    <col min="2" max="2" width="26.85546875" bestFit="1" customWidth="1"/>
    <col min="3" max="3" width="13.85546875" customWidth="1"/>
    <col min="4" max="5" width="10.85546875" bestFit="1" customWidth="1"/>
    <col min="6" max="6" width="10.85546875" customWidth="1"/>
    <col min="7" max="8" width="20.42578125" customWidth="1"/>
    <col min="9" max="9" width="23" customWidth="1"/>
    <col min="10" max="10" width="21.85546875" customWidth="1"/>
  </cols>
  <sheetData>
    <row r="1" spans="1:12" ht="21" x14ac:dyDescent="0.35">
      <c r="A1" s="55" t="s">
        <v>125</v>
      </c>
      <c r="B1" s="54"/>
      <c r="C1" s="56"/>
      <c r="D1" s="54"/>
      <c r="E1" s="54"/>
      <c r="F1" s="54"/>
      <c r="G1" s="54"/>
      <c r="H1" s="54"/>
      <c r="I1" s="54"/>
      <c r="J1" s="54"/>
    </row>
    <row r="2" spans="1:12" x14ac:dyDescent="0.25">
      <c r="A2" s="27"/>
    </row>
    <row r="3" spans="1:12" x14ac:dyDescent="0.25">
      <c r="A3" s="7" t="s">
        <v>126</v>
      </c>
      <c r="B3" s="46"/>
      <c r="C3" s="46"/>
      <c r="D3" s="46"/>
      <c r="E3" s="46"/>
      <c r="F3" s="46"/>
      <c r="G3" s="19"/>
      <c r="H3" s="19"/>
      <c r="I3" s="19"/>
      <c r="J3" s="19"/>
    </row>
    <row r="4" spans="1:12" x14ac:dyDescent="0.25">
      <c r="A4" s="1" t="s">
        <v>127</v>
      </c>
      <c r="B4" s="67" t="s">
        <v>53</v>
      </c>
      <c r="C4" s="67">
        <v>2022</v>
      </c>
      <c r="D4" s="67">
        <v>2023</v>
      </c>
      <c r="E4" s="67">
        <v>2024</v>
      </c>
      <c r="F4" s="67">
        <v>2025</v>
      </c>
      <c r="G4" s="1" t="s">
        <v>54</v>
      </c>
      <c r="H4" s="1" t="s">
        <v>55</v>
      </c>
      <c r="I4" s="1" t="s">
        <v>128</v>
      </c>
      <c r="J4" s="1" t="s">
        <v>129</v>
      </c>
    </row>
    <row r="5" spans="1:12" x14ac:dyDescent="0.25">
      <c r="A5" s="22">
        <v>1.1000000000000001</v>
      </c>
      <c r="B5" s="66" t="s">
        <v>130</v>
      </c>
      <c r="C5" s="66">
        <v>5040</v>
      </c>
      <c r="D5" s="66">
        <v>6520</v>
      </c>
      <c r="E5" s="66">
        <v>8955</v>
      </c>
      <c r="F5" s="8">
        <v>10953</v>
      </c>
      <c r="G5" s="8">
        <f>SUM(F5-E5)</f>
        <v>1998</v>
      </c>
      <c r="H5" s="5">
        <f>SUM(F5-E5)/E5</f>
        <v>0.22311557788944725</v>
      </c>
      <c r="I5" s="8">
        <f>SUM(F5-C5)</f>
        <v>5913</v>
      </c>
      <c r="J5" s="5">
        <f>SUM(F5-C5)/C5</f>
        <v>1.1732142857142858</v>
      </c>
    </row>
    <row r="6" spans="1:12" x14ac:dyDescent="0.25">
      <c r="A6" s="22">
        <v>2.1</v>
      </c>
      <c r="B6" s="66" t="s">
        <v>131</v>
      </c>
      <c r="C6" s="66">
        <v>4290</v>
      </c>
      <c r="D6" s="66">
        <v>4426</v>
      </c>
      <c r="E6" s="66">
        <v>5493</v>
      </c>
      <c r="F6" s="8">
        <v>6111</v>
      </c>
      <c r="G6" s="8">
        <f>SUM(F6-E6)</f>
        <v>618</v>
      </c>
      <c r="H6" s="5">
        <f>SUM(F6-E6)/E6</f>
        <v>0.11250682687056253</v>
      </c>
      <c r="I6" s="8">
        <f>SUM(F6-C6)</f>
        <v>1821</v>
      </c>
      <c r="J6" s="5">
        <f>SUM(F6-C6)/C6</f>
        <v>0.4244755244755245</v>
      </c>
    </row>
    <row r="7" spans="1:12" x14ac:dyDescent="0.25">
      <c r="A7" s="22">
        <v>3.1</v>
      </c>
      <c r="B7" s="66" t="s">
        <v>132</v>
      </c>
      <c r="C7" s="66">
        <v>1856</v>
      </c>
      <c r="D7" s="66">
        <v>2667</v>
      </c>
      <c r="E7" s="66">
        <v>3378</v>
      </c>
      <c r="F7" s="8">
        <v>3619</v>
      </c>
      <c r="G7" s="8">
        <f>SUM(F7-E7)</f>
        <v>241</v>
      </c>
      <c r="H7" s="5">
        <f>SUM(F7-E7)/E7</f>
        <v>7.1343990526939016E-2</v>
      </c>
      <c r="I7" s="8">
        <f>SUM(F7-C7)</f>
        <v>1763</v>
      </c>
      <c r="J7" s="5">
        <f>SUM(F7-C7)/C7</f>
        <v>0.94989224137931039</v>
      </c>
      <c r="K7" s="44"/>
      <c r="L7" s="44"/>
    </row>
    <row r="8" spans="1:12" x14ac:dyDescent="0.25">
      <c r="B8" s="67" t="s">
        <v>133</v>
      </c>
      <c r="C8" s="67">
        <v>11186</v>
      </c>
      <c r="D8" s="67">
        <v>13613</v>
      </c>
      <c r="E8" s="67">
        <v>17826</v>
      </c>
      <c r="F8" s="68">
        <f>SUM(F5:F7)</f>
        <v>20683</v>
      </c>
    </row>
    <row r="9" spans="1:12" x14ac:dyDescent="0.25">
      <c r="A9" s="6" t="s">
        <v>134</v>
      </c>
    </row>
    <row r="11" spans="1:12" x14ac:dyDescent="0.25">
      <c r="A11" s="7" t="s">
        <v>135</v>
      </c>
      <c r="B11" s="46"/>
      <c r="C11" s="46">
        <v>2022</v>
      </c>
      <c r="D11" s="46">
        <v>2023</v>
      </c>
      <c r="E11" s="46">
        <v>2024</v>
      </c>
      <c r="F11" s="46"/>
      <c r="G11" s="19"/>
      <c r="H11" s="19"/>
      <c r="I11" s="19"/>
      <c r="J11" s="19"/>
    </row>
    <row r="12" spans="1:12" x14ac:dyDescent="0.25">
      <c r="A12" s="1" t="s">
        <v>127</v>
      </c>
      <c r="B12" s="67" t="s">
        <v>53</v>
      </c>
      <c r="C12" s="67">
        <v>2022</v>
      </c>
      <c r="D12" s="67">
        <v>2023</v>
      </c>
      <c r="E12" s="67">
        <v>2024</v>
      </c>
      <c r="F12" s="67">
        <v>2025</v>
      </c>
      <c r="G12" s="1" t="s">
        <v>63</v>
      </c>
      <c r="H12" s="1" t="s">
        <v>55</v>
      </c>
      <c r="I12" s="1" t="s">
        <v>136</v>
      </c>
      <c r="J12" s="1" t="s">
        <v>129</v>
      </c>
    </row>
    <row r="13" spans="1:12" x14ac:dyDescent="0.25">
      <c r="A13" s="22" t="s">
        <v>38</v>
      </c>
      <c r="B13" s="66" t="s">
        <v>130</v>
      </c>
      <c r="C13" s="69">
        <v>0.45</v>
      </c>
      <c r="D13" s="69">
        <v>0.48</v>
      </c>
      <c r="E13" s="69">
        <v>0.5</v>
      </c>
      <c r="F13" s="69">
        <f>F5/F$8</f>
        <v>0.52956534351883189</v>
      </c>
      <c r="G13" s="5">
        <f>SUM(F13-E13)</f>
        <v>2.9565343518831888E-2</v>
      </c>
      <c r="H13" s="5">
        <f>SUM(F13-E13)/E13</f>
        <v>5.9130687037663776E-2</v>
      </c>
      <c r="I13" s="5">
        <f>SUM(F13-C13)</f>
        <v>7.9565343518831877E-2</v>
      </c>
      <c r="J13" s="5">
        <f>SUM(F13-C13)/C13</f>
        <v>0.17681187448629307</v>
      </c>
    </row>
    <row r="14" spans="1:12" x14ac:dyDescent="0.25">
      <c r="A14" s="22" t="s">
        <v>38</v>
      </c>
      <c r="B14" s="66" t="s">
        <v>131</v>
      </c>
      <c r="C14" s="69">
        <v>0.38</v>
      </c>
      <c r="D14" s="69">
        <v>0.33</v>
      </c>
      <c r="E14" s="69">
        <v>0.31</v>
      </c>
      <c r="F14" s="69">
        <f>F6/F$8</f>
        <v>0.29546003964608614</v>
      </c>
      <c r="G14" s="5">
        <f>SUM(F14-E14)</f>
        <v>-1.4539960353913861E-2</v>
      </c>
      <c r="H14" s="5">
        <f>SUM(F14-E14)/E14</f>
        <v>-4.6903097915851164E-2</v>
      </c>
      <c r="I14" s="5">
        <f>SUM(F14-C14)</f>
        <v>-8.4539960353913868E-2</v>
      </c>
      <c r="J14" s="5">
        <f>SUM(F14-C14)/C14</f>
        <v>-0.22247357987872071</v>
      </c>
    </row>
    <row r="15" spans="1:12" x14ac:dyDescent="0.25">
      <c r="A15" s="22" t="s">
        <v>38</v>
      </c>
      <c r="B15" s="66" t="s">
        <v>132</v>
      </c>
      <c r="C15" s="69">
        <v>0.17</v>
      </c>
      <c r="D15" s="69">
        <v>0.2</v>
      </c>
      <c r="E15" s="69">
        <v>0.19</v>
      </c>
      <c r="F15" s="69">
        <f>F7/F$8</f>
        <v>0.17497461683508195</v>
      </c>
      <c r="G15" s="5">
        <f>SUM(F15-E15)</f>
        <v>-1.5025383164918055E-2</v>
      </c>
      <c r="H15" s="5">
        <f>SUM(F15-E15)/E15</f>
        <v>-7.9080964025884493E-2</v>
      </c>
      <c r="I15" s="5">
        <f>SUM(F15-C15)</f>
        <v>4.9746168350819353E-3</v>
      </c>
      <c r="J15" s="5">
        <f>SUM(F15-C15)/C15</f>
        <v>2.9262451971070205E-2</v>
      </c>
    </row>
    <row r="17" spans="1:10" x14ac:dyDescent="0.25">
      <c r="A17" s="7" t="s">
        <v>137</v>
      </c>
      <c r="B17" s="19"/>
      <c r="C17" s="19"/>
      <c r="D17" s="19"/>
      <c r="E17" s="19"/>
      <c r="F17" s="19"/>
      <c r="G17" s="19"/>
      <c r="H17" s="19"/>
      <c r="I17" s="19"/>
      <c r="J17" s="19"/>
    </row>
    <row r="18" spans="1:10" x14ac:dyDescent="0.25">
      <c r="A18" s="1" t="s">
        <v>127</v>
      </c>
      <c r="B18" s="1" t="s">
        <v>53</v>
      </c>
      <c r="C18" s="1">
        <v>2022</v>
      </c>
      <c r="D18" s="1">
        <v>2023</v>
      </c>
      <c r="E18" s="1">
        <v>2024</v>
      </c>
      <c r="F18" s="44">
        <v>2025</v>
      </c>
      <c r="G18" s="1" t="s">
        <v>54</v>
      </c>
      <c r="H18" s="1" t="s">
        <v>55</v>
      </c>
      <c r="I18" s="1" t="s">
        <v>128</v>
      </c>
      <c r="J18" s="1" t="s">
        <v>129</v>
      </c>
    </row>
    <row r="19" spans="1:10" x14ac:dyDescent="0.25">
      <c r="A19" s="22" t="s">
        <v>138</v>
      </c>
      <c r="B19" t="s">
        <v>139</v>
      </c>
      <c r="C19" s="45">
        <v>766.86</v>
      </c>
      <c r="D19" s="45">
        <v>773.03</v>
      </c>
      <c r="E19" s="45">
        <v>804.03</v>
      </c>
      <c r="F19">
        <v>786.38</v>
      </c>
      <c r="G19" s="2">
        <f t="shared" ref="G19:G44" si="0">SUM(F19-E19)</f>
        <v>-17.649999999999977</v>
      </c>
      <c r="H19" s="5">
        <f t="shared" ref="H19:H44" si="1">SUM(F19-E19)/E19</f>
        <v>-2.1951917217019237E-2</v>
      </c>
      <c r="I19" s="2">
        <f t="shared" ref="I19:I44" si="2">SUM(F19-C19)</f>
        <v>19.519999999999982</v>
      </c>
      <c r="J19" s="5">
        <f t="shared" ref="J19:J44" si="3">SUM(F19-C19)/C19</f>
        <v>2.5454450616800958E-2</v>
      </c>
    </row>
    <row r="20" spans="1:10" x14ac:dyDescent="0.25">
      <c r="A20" s="22" t="s">
        <v>138</v>
      </c>
      <c r="B20" t="s">
        <v>140</v>
      </c>
      <c r="C20" s="45">
        <v>500.89</v>
      </c>
      <c r="D20" s="45">
        <v>507.44</v>
      </c>
      <c r="E20" s="45">
        <v>522.66999999999996</v>
      </c>
      <c r="F20">
        <v>532.01</v>
      </c>
      <c r="G20" s="2">
        <f t="shared" si="0"/>
        <v>9.3400000000000318</v>
      </c>
      <c r="H20" s="5">
        <f t="shared" si="1"/>
        <v>1.7869783993724592E-2</v>
      </c>
      <c r="I20" s="2">
        <f t="shared" si="2"/>
        <v>31.120000000000005</v>
      </c>
      <c r="J20" s="5">
        <f t="shared" si="3"/>
        <v>6.2129409650821546E-2</v>
      </c>
    </row>
    <row r="21" spans="1:10" x14ac:dyDescent="0.25">
      <c r="A21" s="22" t="s">
        <v>138</v>
      </c>
      <c r="B21" t="s">
        <v>141</v>
      </c>
      <c r="C21" s="45">
        <v>735.51</v>
      </c>
      <c r="D21" s="45">
        <v>820.84</v>
      </c>
      <c r="E21" s="45">
        <v>859.41</v>
      </c>
      <c r="F21">
        <v>861.38</v>
      </c>
      <c r="G21" s="2">
        <f t="shared" si="0"/>
        <v>1.9700000000000273</v>
      </c>
      <c r="H21" s="5">
        <f t="shared" si="1"/>
        <v>2.2922702784468731E-3</v>
      </c>
      <c r="I21" s="2">
        <f t="shared" si="2"/>
        <v>125.87</v>
      </c>
      <c r="J21" s="5">
        <f t="shared" si="3"/>
        <v>0.17113295536430506</v>
      </c>
    </row>
    <row r="22" spans="1:10" x14ac:dyDescent="0.25">
      <c r="A22" s="22" t="s">
        <v>138</v>
      </c>
      <c r="B22" t="s">
        <v>142</v>
      </c>
      <c r="C22" s="45">
        <v>1039.46</v>
      </c>
      <c r="D22" s="45">
        <v>1103.93</v>
      </c>
      <c r="E22" s="45">
        <v>1149.49</v>
      </c>
      <c r="F22" s="4">
        <v>1174.18</v>
      </c>
      <c r="G22" s="2">
        <f t="shared" si="0"/>
        <v>24.690000000000055</v>
      </c>
      <c r="H22" s="5">
        <f t="shared" si="1"/>
        <v>2.1479090727192108E-2</v>
      </c>
      <c r="I22" s="2">
        <f t="shared" si="2"/>
        <v>134.72000000000003</v>
      </c>
      <c r="J22" s="5">
        <f t="shared" si="3"/>
        <v>0.12960575683527989</v>
      </c>
    </row>
    <row r="23" spans="1:10" x14ac:dyDescent="0.25">
      <c r="A23" s="22" t="s">
        <v>138</v>
      </c>
      <c r="B23" t="s">
        <v>143</v>
      </c>
      <c r="C23" s="45">
        <v>910.5</v>
      </c>
      <c r="D23" s="45">
        <v>951.05</v>
      </c>
      <c r="E23" s="45">
        <v>984.76</v>
      </c>
      <c r="F23">
        <v>999.76</v>
      </c>
      <c r="G23" s="2">
        <f t="shared" si="0"/>
        <v>15</v>
      </c>
      <c r="H23" s="5">
        <f t="shared" si="1"/>
        <v>1.5232137779763597E-2</v>
      </c>
      <c r="I23" s="2">
        <f t="shared" si="2"/>
        <v>89.259999999999991</v>
      </c>
      <c r="J23" s="5">
        <f t="shared" si="3"/>
        <v>9.8034047226798454E-2</v>
      </c>
    </row>
    <row r="24" spans="1:10" x14ac:dyDescent="0.25">
      <c r="A24" s="22" t="s">
        <v>138</v>
      </c>
      <c r="B24" t="s">
        <v>144</v>
      </c>
      <c r="C24" s="45">
        <v>644.66999999999996</v>
      </c>
      <c r="D24" s="45">
        <v>668.25</v>
      </c>
      <c r="E24" s="45">
        <v>678.69</v>
      </c>
      <c r="F24">
        <v>690.95</v>
      </c>
      <c r="G24" s="2">
        <f t="shared" si="0"/>
        <v>12.259999999999991</v>
      </c>
      <c r="H24" s="5">
        <f t="shared" si="1"/>
        <v>1.8064211937703502E-2</v>
      </c>
      <c r="I24" s="2">
        <f t="shared" si="2"/>
        <v>46.280000000000086</v>
      </c>
      <c r="J24" s="5">
        <f t="shared" si="3"/>
        <v>7.178866706997393E-2</v>
      </c>
    </row>
    <row r="25" spans="1:10" x14ac:dyDescent="0.25">
      <c r="A25" s="22" t="s">
        <v>138</v>
      </c>
      <c r="B25" t="s">
        <v>145</v>
      </c>
      <c r="C25" s="45">
        <v>583.5</v>
      </c>
      <c r="D25" s="45">
        <v>604.91</v>
      </c>
      <c r="E25" s="45">
        <v>624.27</v>
      </c>
      <c r="F25">
        <v>649.41</v>
      </c>
      <c r="G25" s="2">
        <f t="shared" si="0"/>
        <v>25.139999999999986</v>
      </c>
      <c r="H25" s="5">
        <f t="shared" si="1"/>
        <v>4.0271036570714576E-2</v>
      </c>
      <c r="I25" s="2">
        <f t="shared" si="2"/>
        <v>65.909999999999968</v>
      </c>
      <c r="J25" s="5">
        <f t="shared" si="3"/>
        <v>0.11295629820051409</v>
      </c>
    </row>
    <row r="26" spans="1:10" x14ac:dyDescent="0.25">
      <c r="A26" s="22" t="s">
        <v>138</v>
      </c>
      <c r="B26" t="s">
        <v>41</v>
      </c>
      <c r="C26" s="45">
        <v>786.05</v>
      </c>
      <c r="D26" s="45">
        <v>947.08</v>
      </c>
      <c r="E26" s="45">
        <v>966.7</v>
      </c>
      <c r="F26">
        <v>971.12</v>
      </c>
      <c r="G26" s="2">
        <f t="shared" si="0"/>
        <v>4.4199999999999591</v>
      </c>
      <c r="H26" s="5">
        <f t="shared" si="1"/>
        <v>4.572256129098954E-3</v>
      </c>
      <c r="I26" s="2">
        <f t="shared" si="2"/>
        <v>185.07000000000005</v>
      </c>
      <c r="J26" s="5">
        <f t="shared" si="3"/>
        <v>0.23544303797468363</v>
      </c>
    </row>
    <row r="27" spans="1:10" x14ac:dyDescent="0.25">
      <c r="A27" s="22" t="s">
        <v>138</v>
      </c>
      <c r="B27" t="s">
        <v>146</v>
      </c>
      <c r="C27" s="45">
        <v>710.41</v>
      </c>
      <c r="D27" s="45">
        <v>714.05</v>
      </c>
      <c r="E27" s="45">
        <v>709.6</v>
      </c>
      <c r="F27">
        <v>734.91</v>
      </c>
      <c r="G27" s="2">
        <f t="shared" si="0"/>
        <v>25.309999999999945</v>
      </c>
      <c r="H27" s="5">
        <f t="shared" si="1"/>
        <v>3.5667981961668468E-2</v>
      </c>
      <c r="I27" s="2">
        <f t="shared" si="2"/>
        <v>24.5</v>
      </c>
      <c r="J27" s="5">
        <f t="shared" si="3"/>
        <v>3.4487127151926353E-2</v>
      </c>
    </row>
    <row r="28" spans="1:10" x14ac:dyDescent="0.25">
      <c r="A28" s="22" t="s">
        <v>138</v>
      </c>
      <c r="B28" t="s">
        <v>147</v>
      </c>
      <c r="C28" s="45">
        <v>830.25</v>
      </c>
      <c r="D28" s="45">
        <v>866.82</v>
      </c>
      <c r="E28" s="45">
        <v>913.43</v>
      </c>
      <c r="F28">
        <v>937.91</v>
      </c>
      <c r="G28" s="2">
        <f t="shared" si="0"/>
        <v>24.480000000000018</v>
      </c>
      <c r="H28" s="5">
        <f t="shared" si="1"/>
        <v>2.6800083202872711E-2</v>
      </c>
      <c r="I28" s="2">
        <f t="shared" si="2"/>
        <v>107.65999999999997</v>
      </c>
      <c r="J28" s="5">
        <f t="shared" si="3"/>
        <v>0.12967178560674492</v>
      </c>
    </row>
    <row r="29" spans="1:10" x14ac:dyDescent="0.25">
      <c r="A29" s="22" t="s">
        <v>138</v>
      </c>
      <c r="B29" t="s">
        <v>148</v>
      </c>
      <c r="C29" s="45">
        <v>506.98</v>
      </c>
      <c r="D29" s="45">
        <v>555.49</v>
      </c>
      <c r="E29" s="45">
        <v>568.91</v>
      </c>
      <c r="F29">
        <v>598.87</v>
      </c>
      <c r="G29" s="2">
        <f t="shared" si="0"/>
        <v>29.960000000000036</v>
      </c>
      <c r="H29" s="5">
        <f t="shared" si="1"/>
        <v>5.2662108242077024E-2</v>
      </c>
      <c r="I29" s="2">
        <f t="shared" si="2"/>
        <v>91.889999999999986</v>
      </c>
      <c r="J29" s="5">
        <f t="shared" si="3"/>
        <v>0.18124975344195035</v>
      </c>
    </row>
    <row r="30" spans="1:10" x14ac:dyDescent="0.25">
      <c r="A30" s="22" t="s">
        <v>138</v>
      </c>
      <c r="B30" t="s">
        <v>149</v>
      </c>
      <c r="C30" s="45">
        <v>1042.72</v>
      </c>
      <c r="D30" s="45">
        <v>1072.7</v>
      </c>
      <c r="E30" s="45">
        <v>1080.5</v>
      </c>
      <c r="F30" s="4">
        <v>1123.94</v>
      </c>
      <c r="G30" s="2">
        <f t="shared" si="0"/>
        <v>43.440000000000055</v>
      </c>
      <c r="H30" s="5">
        <f t="shared" si="1"/>
        <v>4.020360944007409E-2</v>
      </c>
      <c r="I30" s="2">
        <f t="shared" si="2"/>
        <v>81.220000000000027</v>
      </c>
      <c r="J30" s="5">
        <f t="shared" si="3"/>
        <v>7.7892435169556573E-2</v>
      </c>
    </row>
    <row r="31" spans="1:10" x14ac:dyDescent="0.25">
      <c r="A31" s="22" t="s">
        <v>138</v>
      </c>
      <c r="B31" t="s">
        <v>150</v>
      </c>
      <c r="C31" s="45">
        <v>1142.8599999999999</v>
      </c>
      <c r="D31" s="45">
        <v>1101.69</v>
      </c>
      <c r="E31" s="45">
        <v>1064.29</v>
      </c>
      <c r="F31" s="4">
        <v>1096.6099999999999</v>
      </c>
      <c r="G31" s="2">
        <f t="shared" si="0"/>
        <v>32.319999999999936</v>
      </c>
      <c r="H31" s="5">
        <f t="shared" si="1"/>
        <v>3.0367662949008199E-2</v>
      </c>
      <c r="I31" s="2">
        <f t="shared" si="2"/>
        <v>-46.25</v>
      </c>
      <c r="J31" s="5">
        <f t="shared" si="3"/>
        <v>-4.0468648828377932E-2</v>
      </c>
    </row>
    <row r="32" spans="1:10" x14ac:dyDescent="0.25">
      <c r="A32" s="22" t="s">
        <v>138</v>
      </c>
      <c r="B32" t="s">
        <v>151</v>
      </c>
      <c r="C32" s="45">
        <v>643.58000000000004</v>
      </c>
      <c r="D32" s="45">
        <v>629.61</v>
      </c>
      <c r="E32" s="45">
        <v>613.12</v>
      </c>
      <c r="F32">
        <v>668.3</v>
      </c>
      <c r="G32" s="2">
        <f t="shared" si="0"/>
        <v>55.17999999999995</v>
      </c>
      <c r="H32" s="5">
        <f t="shared" si="1"/>
        <v>8.9998695198329773E-2</v>
      </c>
      <c r="I32" s="2">
        <f t="shared" si="2"/>
        <v>24.719999999999914</v>
      </c>
      <c r="J32" s="5">
        <f t="shared" si="3"/>
        <v>3.8410143261132901E-2</v>
      </c>
    </row>
    <row r="33" spans="1:10" x14ac:dyDescent="0.25">
      <c r="A33" s="22" t="s">
        <v>138</v>
      </c>
      <c r="B33" t="s">
        <v>152</v>
      </c>
      <c r="C33" s="45">
        <v>890.54</v>
      </c>
      <c r="D33" s="45">
        <v>938.52</v>
      </c>
      <c r="E33" s="45">
        <v>1010.41</v>
      </c>
      <c r="F33" s="4">
        <v>1016.64</v>
      </c>
      <c r="G33" s="2">
        <f t="shared" si="0"/>
        <v>6.2300000000000182</v>
      </c>
      <c r="H33" s="5">
        <f t="shared" si="1"/>
        <v>6.1658138775348799E-3</v>
      </c>
      <c r="I33" s="2">
        <f t="shared" si="2"/>
        <v>126.10000000000002</v>
      </c>
      <c r="J33" s="5">
        <f t="shared" si="3"/>
        <v>0.1415994789678173</v>
      </c>
    </row>
    <row r="34" spans="1:10" x14ac:dyDescent="0.25">
      <c r="A34" s="22" t="s">
        <v>138</v>
      </c>
      <c r="B34" t="s">
        <v>153</v>
      </c>
      <c r="C34" s="45">
        <v>1061.53</v>
      </c>
      <c r="D34" s="45">
        <v>1084.3</v>
      </c>
      <c r="E34" s="45">
        <v>1110.46</v>
      </c>
      <c r="F34" s="4">
        <v>1143.57</v>
      </c>
      <c r="G34" s="2">
        <f t="shared" si="0"/>
        <v>33.1099999999999</v>
      </c>
      <c r="H34" s="5">
        <f t="shared" si="1"/>
        <v>2.9816472452857283E-2</v>
      </c>
      <c r="I34" s="2">
        <f t="shared" si="2"/>
        <v>82.039999999999964</v>
      </c>
      <c r="J34" s="5">
        <f t="shared" si="3"/>
        <v>7.7284674008271048E-2</v>
      </c>
    </row>
    <row r="35" spans="1:10" x14ac:dyDescent="0.25">
      <c r="A35" s="22" t="s">
        <v>138</v>
      </c>
      <c r="B35" t="s">
        <v>154</v>
      </c>
      <c r="C35" s="45">
        <v>781.38</v>
      </c>
      <c r="D35" s="45">
        <v>838.99</v>
      </c>
      <c r="E35" s="45">
        <v>862.62</v>
      </c>
      <c r="F35">
        <v>849.93</v>
      </c>
      <c r="G35" s="2">
        <f t="shared" si="0"/>
        <v>-12.690000000000055</v>
      </c>
      <c r="H35" s="5">
        <f t="shared" si="1"/>
        <v>-1.4710996730889679E-2</v>
      </c>
      <c r="I35" s="2">
        <f t="shared" si="2"/>
        <v>68.549999999999955</v>
      </c>
      <c r="J35" s="5">
        <f t="shared" si="3"/>
        <v>8.7729401827535844E-2</v>
      </c>
    </row>
    <row r="36" spans="1:10" x14ac:dyDescent="0.25">
      <c r="A36" s="22" t="s">
        <v>138</v>
      </c>
      <c r="B36" t="s">
        <v>155</v>
      </c>
      <c r="C36" s="45">
        <v>819.96</v>
      </c>
      <c r="D36" s="45">
        <v>934.19</v>
      </c>
      <c r="E36" s="45">
        <v>897.74</v>
      </c>
      <c r="F36">
        <v>918.24</v>
      </c>
      <c r="G36" s="2">
        <f t="shared" si="0"/>
        <v>20.5</v>
      </c>
      <c r="H36" s="5">
        <f t="shared" si="1"/>
        <v>2.2835119299574488E-2</v>
      </c>
      <c r="I36" s="2">
        <f t="shared" si="2"/>
        <v>98.279999999999973</v>
      </c>
      <c r="J36" s="5">
        <f t="shared" si="3"/>
        <v>0.11985950534172395</v>
      </c>
    </row>
    <row r="37" spans="1:10" x14ac:dyDescent="0.25">
      <c r="A37" s="22" t="s">
        <v>138</v>
      </c>
      <c r="B37" t="s">
        <v>156</v>
      </c>
      <c r="C37" s="45">
        <v>770</v>
      </c>
      <c r="D37" s="45">
        <v>897.21</v>
      </c>
      <c r="E37" s="45">
        <v>888</v>
      </c>
      <c r="F37">
        <v>862.02</v>
      </c>
      <c r="G37" s="2">
        <f t="shared" si="0"/>
        <v>-25.980000000000018</v>
      </c>
      <c r="H37" s="5">
        <f t="shared" si="1"/>
        <v>-2.9256756756756777E-2</v>
      </c>
      <c r="I37" s="2">
        <f t="shared" si="2"/>
        <v>92.019999999999982</v>
      </c>
      <c r="J37" s="5">
        <f t="shared" si="3"/>
        <v>0.11950649350649348</v>
      </c>
    </row>
    <row r="38" spans="1:10" x14ac:dyDescent="0.25">
      <c r="A38" s="22" t="s">
        <v>138</v>
      </c>
      <c r="B38" t="s">
        <v>157</v>
      </c>
      <c r="C38" s="45">
        <v>894.73</v>
      </c>
      <c r="D38" s="45">
        <v>908.79</v>
      </c>
      <c r="E38" s="45">
        <v>929.33</v>
      </c>
      <c r="F38">
        <v>930.51</v>
      </c>
      <c r="G38" s="2">
        <f t="shared" si="0"/>
        <v>1.17999999999995</v>
      </c>
      <c r="H38" s="5">
        <f t="shared" si="1"/>
        <v>1.2697319574316442E-3</v>
      </c>
      <c r="I38" s="2">
        <f t="shared" si="2"/>
        <v>35.779999999999973</v>
      </c>
      <c r="J38" s="5">
        <f t="shared" si="3"/>
        <v>3.998971756842843E-2</v>
      </c>
    </row>
    <row r="39" spans="1:10" x14ac:dyDescent="0.25">
      <c r="A39" s="22" t="s">
        <v>138</v>
      </c>
      <c r="B39" t="s">
        <v>158</v>
      </c>
      <c r="C39" s="45">
        <v>1119.8599999999999</v>
      </c>
      <c r="D39" s="45">
        <v>1098.52</v>
      </c>
      <c r="E39" s="45">
        <v>1110</v>
      </c>
      <c r="F39" s="4">
        <v>1147.45</v>
      </c>
      <c r="G39" s="2">
        <f t="shared" si="0"/>
        <v>37.450000000000045</v>
      </c>
      <c r="H39" s="5">
        <f t="shared" si="1"/>
        <v>3.3738738738738783E-2</v>
      </c>
      <c r="I39" s="2">
        <f t="shared" si="2"/>
        <v>27.590000000000146</v>
      </c>
      <c r="J39" s="5">
        <f t="shared" si="3"/>
        <v>2.4637008197453385E-2</v>
      </c>
    </row>
    <row r="40" spans="1:10" x14ac:dyDescent="0.25">
      <c r="A40" s="22" t="s">
        <v>138</v>
      </c>
      <c r="B40" t="s">
        <v>159</v>
      </c>
      <c r="C40" s="45">
        <v>1134.56</v>
      </c>
      <c r="D40" s="45">
        <v>800</v>
      </c>
      <c r="E40" s="45">
        <v>800</v>
      </c>
      <c r="F40" s="4">
        <v>1150</v>
      </c>
      <c r="G40" s="2">
        <f t="shared" si="0"/>
        <v>350</v>
      </c>
      <c r="H40" s="5">
        <f t="shared" si="1"/>
        <v>0.4375</v>
      </c>
      <c r="I40" s="2">
        <f t="shared" si="2"/>
        <v>15.440000000000055</v>
      </c>
      <c r="J40" s="5">
        <f t="shared" si="3"/>
        <v>1.3608799887180983E-2</v>
      </c>
    </row>
    <row r="41" spans="1:10" x14ac:dyDescent="0.25">
      <c r="A41" s="22" t="s">
        <v>138</v>
      </c>
      <c r="B41" t="s">
        <v>160</v>
      </c>
      <c r="C41" s="45">
        <v>1041.8699999999999</v>
      </c>
      <c r="D41" s="45">
        <v>1122.06</v>
      </c>
      <c r="E41" s="45">
        <v>1077.3800000000001</v>
      </c>
      <c r="F41" s="4">
        <v>1019.76</v>
      </c>
      <c r="G41" s="2">
        <f t="shared" si="0"/>
        <v>-57.620000000000118</v>
      </c>
      <c r="H41" s="5">
        <f t="shared" si="1"/>
        <v>-5.3481594237873464E-2</v>
      </c>
      <c r="I41" s="2">
        <f t="shared" si="2"/>
        <v>-22.1099999999999</v>
      </c>
      <c r="J41" s="5">
        <f t="shared" si="3"/>
        <v>-2.1221457571481955E-2</v>
      </c>
    </row>
    <row r="42" spans="1:10" x14ac:dyDescent="0.25">
      <c r="A42" s="22" t="s">
        <v>138</v>
      </c>
      <c r="B42" t="s">
        <v>161</v>
      </c>
      <c r="C42" s="45">
        <v>701.48</v>
      </c>
      <c r="D42" s="45">
        <v>800</v>
      </c>
      <c r="E42" s="45">
        <v>800</v>
      </c>
      <c r="F42">
        <v>987</v>
      </c>
      <c r="G42" s="2">
        <f t="shared" si="0"/>
        <v>187</v>
      </c>
      <c r="H42" s="5">
        <f t="shared" si="1"/>
        <v>0.23375000000000001</v>
      </c>
      <c r="I42" s="2">
        <f t="shared" si="2"/>
        <v>285.52</v>
      </c>
      <c r="J42" s="5">
        <f t="shared" si="3"/>
        <v>0.40702514683241142</v>
      </c>
    </row>
    <row r="43" spans="1:10" x14ac:dyDescent="0.25">
      <c r="A43" s="22" t="s">
        <v>138</v>
      </c>
      <c r="B43" t="s">
        <v>162</v>
      </c>
      <c r="C43" s="45">
        <v>663</v>
      </c>
      <c r="D43" s="45">
        <v>708.07</v>
      </c>
      <c r="E43" s="45">
        <v>788.48</v>
      </c>
      <c r="F43">
        <v>826.64</v>
      </c>
      <c r="G43" s="2">
        <f t="shared" si="0"/>
        <v>38.159999999999968</v>
      </c>
      <c r="H43" s="5">
        <f t="shared" si="1"/>
        <v>4.8396915584415542E-2</v>
      </c>
      <c r="I43" s="2">
        <f t="shared" si="2"/>
        <v>163.63999999999999</v>
      </c>
      <c r="J43" s="5">
        <f t="shared" si="3"/>
        <v>0.24681749622926091</v>
      </c>
    </row>
    <row r="44" spans="1:10" x14ac:dyDescent="0.25">
      <c r="A44" s="22" t="s">
        <v>138</v>
      </c>
      <c r="B44" t="s">
        <v>163</v>
      </c>
      <c r="C44" s="45">
        <v>957</v>
      </c>
      <c r="D44" s="45">
        <v>949</v>
      </c>
      <c r="E44" s="45">
        <v>1000</v>
      </c>
      <c r="F44" s="4">
        <v>1036.8499999999999</v>
      </c>
      <c r="G44" s="2">
        <f t="shared" si="0"/>
        <v>36.849999999999909</v>
      </c>
      <c r="H44" s="5">
        <f t="shared" si="1"/>
        <v>3.6849999999999911E-2</v>
      </c>
      <c r="I44" s="2">
        <f t="shared" si="2"/>
        <v>79.849999999999909</v>
      </c>
      <c r="J44" s="5">
        <f t="shared" si="3"/>
        <v>8.3437826541274726E-2</v>
      </c>
    </row>
    <row r="45" spans="1:10" x14ac:dyDescent="0.25">
      <c r="H45" s="12"/>
      <c r="J45" s="12"/>
    </row>
    <row r="46" spans="1:10" x14ac:dyDescent="0.25">
      <c r="A46" s="7" t="s">
        <v>164</v>
      </c>
      <c r="B46" s="19"/>
      <c r="C46" s="19"/>
      <c r="D46" s="19"/>
      <c r="E46" s="19"/>
      <c r="F46" s="19"/>
      <c r="G46" s="19"/>
      <c r="H46" s="19"/>
      <c r="I46" s="19"/>
      <c r="J46" s="19"/>
    </row>
    <row r="47" spans="1:10" x14ac:dyDescent="0.25">
      <c r="A47" s="1" t="s">
        <v>127</v>
      </c>
      <c r="B47" s="1" t="s">
        <v>53</v>
      </c>
      <c r="C47" s="1">
        <v>2022</v>
      </c>
      <c r="D47" s="1">
        <v>2023</v>
      </c>
      <c r="E47" s="1">
        <v>2024</v>
      </c>
      <c r="F47" s="44">
        <v>2025</v>
      </c>
      <c r="G47" s="1" t="s">
        <v>63</v>
      </c>
      <c r="H47" s="1" t="s">
        <v>55</v>
      </c>
      <c r="I47" s="1" t="s">
        <v>136</v>
      </c>
      <c r="J47" s="1" t="s">
        <v>129</v>
      </c>
    </row>
    <row r="48" spans="1:10" x14ac:dyDescent="0.25">
      <c r="A48" s="22" t="s">
        <v>165</v>
      </c>
      <c r="B48" t="s">
        <v>154</v>
      </c>
      <c r="C48" s="13">
        <v>1.8558172733761598E-2</v>
      </c>
      <c r="D48" s="13">
        <v>2.0759304282775389E-2</v>
      </c>
      <c r="E48" s="13">
        <v>2.4741447891805886E-2</v>
      </c>
      <c r="F48" s="12">
        <v>0.02</v>
      </c>
      <c r="G48" s="5">
        <f t="shared" ref="G48:G74" si="4">SUM(F48-E48)</f>
        <v>-4.7414478918058854E-3</v>
      </c>
      <c r="H48" s="5">
        <f t="shared" ref="H48:H74" si="5">SUM(F48-E48)/E48</f>
        <v>-0.19163987138263661</v>
      </c>
      <c r="I48" s="5">
        <f>SUM(F48-C48)</f>
        <v>1.4418272662384025E-3</v>
      </c>
      <c r="J48" s="5">
        <f>SUM(F48-C48)/C48</f>
        <v>7.7692307692307769E-2</v>
      </c>
    </row>
    <row r="49" spans="1:10" x14ac:dyDescent="0.25">
      <c r="A49" s="22" t="s">
        <v>165</v>
      </c>
      <c r="B49" t="s">
        <v>139</v>
      </c>
      <c r="C49" s="13">
        <v>7.8734969527260751E-2</v>
      </c>
      <c r="D49" s="13">
        <v>0.17589302412567795</v>
      </c>
      <c r="E49" s="13">
        <v>0.22975338106603024</v>
      </c>
      <c r="F49" s="12">
        <v>0.23</v>
      </c>
      <c r="G49" s="5">
        <f t="shared" si="4"/>
        <v>2.4661893396976664E-4</v>
      </c>
      <c r="H49" s="5">
        <f t="shared" si="5"/>
        <v>1.0734072022160548E-3</v>
      </c>
      <c r="I49" s="5">
        <f t="shared" ref="I49:I74" si="6">SUM(F49-C49)</f>
        <v>0.15126503047273926</v>
      </c>
      <c r="J49" s="5">
        <f t="shared" ref="J49:J74" si="7">SUM(F49-C49)/C49</f>
        <v>1.921192468619247</v>
      </c>
    </row>
    <row r="50" spans="1:10" x14ac:dyDescent="0.25">
      <c r="A50" s="22" t="s">
        <v>165</v>
      </c>
      <c r="B50" t="s">
        <v>166</v>
      </c>
      <c r="C50" s="13">
        <v>0.31631252402130344</v>
      </c>
      <c r="D50" s="13">
        <v>8.1213764727884802E-2</v>
      </c>
      <c r="E50" s="13">
        <v>4.3516308671439935E-2</v>
      </c>
      <c r="F50" s="12">
        <v>0.04</v>
      </c>
      <c r="G50" s="5">
        <f t="shared" si="4"/>
        <v>-3.5163086714399341E-3</v>
      </c>
      <c r="H50" s="5">
        <f t="shared" si="5"/>
        <v>-8.0804387568555708E-2</v>
      </c>
      <c r="I50" s="5">
        <f t="shared" si="6"/>
        <v>-0.27631252402130346</v>
      </c>
      <c r="J50" s="5">
        <f t="shared" si="7"/>
        <v>-0.87354278771046701</v>
      </c>
    </row>
    <row r="51" spans="1:10" x14ac:dyDescent="0.25">
      <c r="A51" s="22" t="s">
        <v>165</v>
      </c>
      <c r="B51" t="s">
        <v>152</v>
      </c>
      <c r="C51" s="13">
        <v>1.6801185966068194E-2</v>
      </c>
      <c r="D51" s="13">
        <v>3.8058724518421544E-2</v>
      </c>
      <c r="E51" s="13">
        <v>4.7295147175815434E-2</v>
      </c>
      <c r="F51" s="12">
        <v>0.05</v>
      </c>
      <c r="G51" s="5">
        <f t="shared" si="4"/>
        <v>2.7048528241845685E-3</v>
      </c>
      <c r="H51" s="5">
        <f t="shared" si="5"/>
        <v>5.7190916736753618E-2</v>
      </c>
      <c r="I51" s="5">
        <f t="shared" si="6"/>
        <v>3.3198814033931809E-2</v>
      </c>
      <c r="J51" s="5">
        <f t="shared" si="7"/>
        <v>1.9759803921568628</v>
      </c>
    </row>
    <row r="52" spans="1:10" x14ac:dyDescent="0.25">
      <c r="A52" s="22" t="s">
        <v>165</v>
      </c>
      <c r="B52" t="s">
        <v>155</v>
      </c>
      <c r="C52" s="13">
        <v>1.3232306594190963E-2</v>
      </c>
      <c r="D52" s="13">
        <v>1.4353843276603703E-2</v>
      </c>
      <c r="E52" s="13">
        <v>2.0604614160700079E-2</v>
      </c>
      <c r="F52" s="12">
        <v>0.02</v>
      </c>
      <c r="G52" s="5">
        <f t="shared" si="4"/>
        <v>-6.0461416070007809E-4</v>
      </c>
      <c r="H52" s="5">
        <f t="shared" si="5"/>
        <v>-2.9343629343629274E-2</v>
      </c>
      <c r="I52" s="5">
        <f t="shared" si="6"/>
        <v>6.7676934058090374E-3</v>
      </c>
      <c r="J52" s="5">
        <f t="shared" si="7"/>
        <v>0.51145228215767635</v>
      </c>
    </row>
    <row r="53" spans="1:10" x14ac:dyDescent="0.25">
      <c r="A53" s="22" t="s">
        <v>165</v>
      </c>
      <c r="B53" t="s">
        <v>153</v>
      </c>
      <c r="C53" s="13">
        <v>1.0487014769670016E-2</v>
      </c>
      <c r="D53" s="13">
        <v>2.5434823265382458E-2</v>
      </c>
      <c r="E53" s="13">
        <v>3.1424025457438345E-2</v>
      </c>
      <c r="F53" s="12">
        <v>0.03</v>
      </c>
      <c r="G53" s="5">
        <f t="shared" si="4"/>
        <v>-1.4240254574383465E-3</v>
      </c>
      <c r="H53" s="5">
        <f t="shared" si="5"/>
        <v>-4.5316455696202573E-2</v>
      </c>
      <c r="I53" s="5">
        <f t="shared" si="6"/>
        <v>1.9512985230329981E-2</v>
      </c>
      <c r="J53" s="5">
        <f t="shared" si="7"/>
        <v>1.860680628272251</v>
      </c>
    </row>
    <row r="54" spans="1:10" x14ac:dyDescent="0.25">
      <c r="A54" s="22" t="s">
        <v>165</v>
      </c>
      <c r="B54" t="s">
        <v>150</v>
      </c>
      <c r="C54" s="13">
        <v>7.2475704167352991E-3</v>
      </c>
      <c r="D54" s="13">
        <v>2.029175238451468E-2</v>
      </c>
      <c r="E54" s="13">
        <v>5.1471758154335717E-2</v>
      </c>
      <c r="F54" s="12">
        <v>0.05</v>
      </c>
      <c r="G54" s="5">
        <f t="shared" si="4"/>
        <v>-1.4717581543357144E-3</v>
      </c>
      <c r="H54" s="5">
        <f t="shared" si="5"/>
        <v>-2.8593508500772691E-2</v>
      </c>
      <c r="I54" s="5">
        <f t="shared" si="6"/>
        <v>4.2752429583264702E-2</v>
      </c>
      <c r="J54" s="5">
        <f t="shared" si="7"/>
        <v>5.898863636363636</v>
      </c>
    </row>
    <row r="55" spans="1:10" x14ac:dyDescent="0.25">
      <c r="A55" s="22" t="s">
        <v>165</v>
      </c>
      <c r="B55" t="s">
        <v>159</v>
      </c>
      <c r="C55" s="13">
        <v>3.4041618624059736E-3</v>
      </c>
      <c r="D55" s="13">
        <v>6.405461006171685E-3</v>
      </c>
      <c r="E55" s="13">
        <v>8.3929992044550518E-3</v>
      </c>
      <c r="F55" s="12">
        <v>0.01</v>
      </c>
      <c r="G55" s="5">
        <f t="shared" si="4"/>
        <v>1.6070007955449484E-3</v>
      </c>
      <c r="H55" s="5">
        <f t="shared" si="5"/>
        <v>0.19146919431279621</v>
      </c>
      <c r="I55" s="5">
        <f t="shared" si="6"/>
        <v>6.5958381375940262E-3</v>
      </c>
      <c r="J55" s="5">
        <f t="shared" si="7"/>
        <v>1.9375806451612905</v>
      </c>
    </row>
    <row r="56" spans="1:10" x14ac:dyDescent="0.25">
      <c r="A56" s="22" t="s">
        <v>165</v>
      </c>
      <c r="B56" t="s">
        <v>145</v>
      </c>
      <c r="C56" s="13">
        <v>3.9806731455553725E-2</v>
      </c>
      <c r="D56" s="13">
        <v>9.0284271554142509E-2</v>
      </c>
      <c r="E56" s="13">
        <v>0.11845664280031822</v>
      </c>
      <c r="F56" s="12">
        <v>0.12</v>
      </c>
      <c r="G56" s="5">
        <f t="shared" si="4"/>
        <v>1.5433571996817802E-3</v>
      </c>
      <c r="H56" s="5">
        <f t="shared" si="5"/>
        <v>1.3028878441907305E-2</v>
      </c>
      <c r="I56" s="5">
        <f t="shared" si="6"/>
        <v>8.0193268544446278E-2</v>
      </c>
      <c r="J56" s="5">
        <f t="shared" si="7"/>
        <v>2.0145655172413792</v>
      </c>
    </row>
    <row r="57" spans="1:10" x14ac:dyDescent="0.25">
      <c r="A57" s="22" t="s">
        <v>165</v>
      </c>
      <c r="B57" t="s">
        <v>162</v>
      </c>
      <c r="C57" s="13">
        <v>1.5922692582221491E-3</v>
      </c>
      <c r="D57" s="13">
        <v>2.8988217692163831E-3</v>
      </c>
      <c r="E57" s="13">
        <v>4.0970564836913283E-3</v>
      </c>
      <c r="F57" s="12">
        <v>0</v>
      </c>
      <c r="G57" s="5">
        <f t="shared" si="4"/>
        <v>-4.0970564836913283E-3</v>
      </c>
      <c r="H57" s="5">
        <f t="shared" si="5"/>
        <v>-1</v>
      </c>
      <c r="I57" s="5">
        <f t="shared" si="6"/>
        <v>-1.5922692582221491E-3</v>
      </c>
      <c r="J57" s="5">
        <f t="shared" si="7"/>
        <v>-1</v>
      </c>
    </row>
    <row r="58" spans="1:10" x14ac:dyDescent="0.25">
      <c r="A58" s="22" t="s">
        <v>165</v>
      </c>
      <c r="B58" t="s">
        <v>143</v>
      </c>
      <c r="C58" s="13">
        <v>6.3800582001866793E-2</v>
      </c>
      <c r="D58" s="13">
        <v>0.13979801757995136</v>
      </c>
      <c r="E58" s="13">
        <v>0.16575178997613366</v>
      </c>
      <c r="F58" s="12">
        <v>0.16</v>
      </c>
      <c r="G58" s="5">
        <f t="shared" si="4"/>
        <v>-5.7517899761336533E-3</v>
      </c>
      <c r="H58" s="5">
        <f t="shared" si="5"/>
        <v>-3.4701223902087845E-2</v>
      </c>
      <c r="I58" s="5">
        <f t="shared" si="6"/>
        <v>9.619941799813321E-2</v>
      </c>
      <c r="J58" s="5">
        <f t="shared" si="7"/>
        <v>1.5078141135972465</v>
      </c>
    </row>
    <row r="59" spans="1:10" x14ac:dyDescent="0.25">
      <c r="A59" s="22" t="s">
        <v>165</v>
      </c>
      <c r="B59" t="s">
        <v>163</v>
      </c>
      <c r="C59" s="13">
        <v>1.5922692582221491E-3</v>
      </c>
      <c r="D59" s="13">
        <v>2.7118010099121004E-3</v>
      </c>
      <c r="E59" s="13">
        <v>3.5799522673031028E-3</v>
      </c>
      <c r="F59" s="12">
        <v>0</v>
      </c>
      <c r="G59" s="5">
        <f t="shared" si="4"/>
        <v>-3.5799522673031028E-3</v>
      </c>
      <c r="H59" s="5">
        <f t="shared" si="5"/>
        <v>-1</v>
      </c>
      <c r="I59" s="5">
        <f t="shared" si="6"/>
        <v>-1.5922692582221491E-3</v>
      </c>
      <c r="J59" s="5">
        <f t="shared" si="7"/>
        <v>-1</v>
      </c>
    </row>
    <row r="60" spans="1:10" x14ac:dyDescent="0.25">
      <c r="A60" s="22" t="s">
        <v>165</v>
      </c>
      <c r="B60" t="s">
        <v>142</v>
      </c>
      <c r="C60" s="13">
        <v>0.14802613517816943</v>
      </c>
      <c r="D60" s="13">
        <v>0.15677015148681503</v>
      </c>
      <c r="E60" s="13">
        <v>0.16945107398568018</v>
      </c>
      <c r="F60" s="12">
        <v>0.15</v>
      </c>
      <c r="G60" s="5">
        <f t="shared" si="4"/>
        <v>-1.945107398568019E-2</v>
      </c>
      <c r="H60" s="5">
        <f t="shared" si="5"/>
        <v>-0.1147887323943662</v>
      </c>
      <c r="I60" s="5">
        <f t="shared" si="6"/>
        <v>1.9738648218305677E-3</v>
      </c>
      <c r="J60" s="5">
        <f t="shared" si="7"/>
        <v>1.3334569732937734E-2</v>
      </c>
    </row>
    <row r="61" spans="1:10" x14ac:dyDescent="0.25">
      <c r="A61" s="22" t="s">
        <v>165</v>
      </c>
      <c r="B61" t="s">
        <v>157</v>
      </c>
      <c r="C61" s="13">
        <v>9.9818810739581612E-2</v>
      </c>
      <c r="D61" s="13">
        <v>2.7819337946512063E-2</v>
      </c>
      <c r="E61" s="13">
        <v>1.2370723945902943E-2</v>
      </c>
      <c r="F61" s="12">
        <v>0.01</v>
      </c>
      <c r="G61" s="5">
        <f t="shared" si="4"/>
        <v>-2.3707239459029427E-3</v>
      </c>
      <c r="H61" s="5">
        <f t="shared" si="5"/>
        <v>-0.19163987138263661</v>
      </c>
      <c r="I61" s="5">
        <f t="shared" si="6"/>
        <v>-8.9818810739581617E-2</v>
      </c>
      <c r="J61" s="5">
        <f t="shared" si="7"/>
        <v>-0.89981848184818491</v>
      </c>
    </row>
    <row r="62" spans="1:10" x14ac:dyDescent="0.25">
      <c r="A62" s="22" t="s">
        <v>165</v>
      </c>
      <c r="B62" t="s">
        <v>140</v>
      </c>
      <c r="C62" s="13">
        <v>6.0725855158403341E-2</v>
      </c>
      <c r="D62" s="13">
        <v>0.14129418365438565</v>
      </c>
      <c r="E62" s="13">
        <v>0.18448687350835322</v>
      </c>
      <c r="F62" s="12">
        <v>0.2</v>
      </c>
      <c r="G62" s="5">
        <f t="shared" si="4"/>
        <v>1.5513126491646795E-2</v>
      </c>
      <c r="H62" s="5">
        <f t="shared" si="5"/>
        <v>8.4087968952134634E-2</v>
      </c>
      <c r="I62" s="5">
        <f t="shared" si="6"/>
        <v>0.13927414484159667</v>
      </c>
      <c r="J62" s="5">
        <f t="shared" si="7"/>
        <v>2.2934900542495478</v>
      </c>
    </row>
    <row r="63" spans="1:10" x14ac:dyDescent="0.25">
      <c r="A63" s="22" t="s">
        <v>165</v>
      </c>
      <c r="B63" t="s">
        <v>41</v>
      </c>
      <c r="C63" s="13">
        <v>0.14346895074946467</v>
      </c>
      <c r="D63" s="13">
        <v>0.10903310267439686</v>
      </c>
      <c r="E63" s="13">
        <v>0.11738265712012728</v>
      </c>
      <c r="F63" s="12">
        <v>0.12</v>
      </c>
      <c r="G63" s="5">
        <f t="shared" si="4"/>
        <v>2.6173428798727111E-3</v>
      </c>
      <c r="H63" s="5">
        <f t="shared" si="5"/>
        <v>2.2297526262283957E-2</v>
      </c>
      <c r="I63" s="5">
        <f t="shared" si="6"/>
        <v>-2.3468950749464673E-2</v>
      </c>
      <c r="J63" s="5">
        <f t="shared" si="7"/>
        <v>-0.16358208955223885</v>
      </c>
    </row>
    <row r="64" spans="1:10" x14ac:dyDescent="0.25">
      <c r="A64" s="22" t="s">
        <v>165</v>
      </c>
      <c r="B64" t="s">
        <v>160</v>
      </c>
      <c r="C64" s="13">
        <v>2.6354801515401085E-3</v>
      </c>
      <c r="D64" s="13">
        <v>5.0028053113895642E-3</v>
      </c>
      <c r="E64" s="13">
        <v>5.8074781225139222E-3</v>
      </c>
      <c r="F64" s="12">
        <v>0.01</v>
      </c>
      <c r="G64" s="5">
        <f t="shared" si="4"/>
        <v>4.192521877486078E-3</v>
      </c>
      <c r="H64" s="5">
        <f t="shared" si="5"/>
        <v>0.72191780821917806</v>
      </c>
      <c r="I64" s="5">
        <f t="shared" si="6"/>
        <v>7.3645198484598917E-3</v>
      </c>
      <c r="J64" s="5">
        <f t="shared" si="7"/>
        <v>2.7943750000000005</v>
      </c>
    </row>
    <row r="65" spans="1:10" x14ac:dyDescent="0.25">
      <c r="A65" s="22" t="s">
        <v>165</v>
      </c>
      <c r="B65" t="s">
        <v>156</v>
      </c>
      <c r="C65" s="13">
        <v>9.0594630209191243E-3</v>
      </c>
      <c r="D65" s="13">
        <v>1.5756498971385823E-2</v>
      </c>
      <c r="E65" s="13">
        <v>1.9053301511535402E-2</v>
      </c>
      <c r="F65" s="12">
        <v>0.02</v>
      </c>
      <c r="G65" s="5">
        <f t="shared" si="4"/>
        <v>9.4669848846459792E-4</v>
      </c>
      <c r="H65" s="5">
        <f t="shared" si="5"/>
        <v>4.9686847599164904E-2</v>
      </c>
      <c r="I65" s="5">
        <f t="shared" si="6"/>
        <v>1.0940536979080876E-2</v>
      </c>
      <c r="J65" s="5">
        <f t="shared" si="7"/>
        <v>1.2076363636363636</v>
      </c>
    </row>
    <row r="66" spans="1:10" x14ac:dyDescent="0.25">
      <c r="A66" s="22" t="s">
        <v>165</v>
      </c>
      <c r="B66" t="s">
        <v>141</v>
      </c>
      <c r="C66" s="13">
        <v>0.19859441058584529</v>
      </c>
      <c r="D66" s="13">
        <v>0.17991397045072002</v>
      </c>
      <c r="E66" s="13">
        <v>0.17673031026252983</v>
      </c>
      <c r="F66" s="12">
        <v>0.16</v>
      </c>
      <c r="G66" s="5">
        <f t="shared" si="4"/>
        <v>-1.6730310262529829E-2</v>
      </c>
      <c r="H66" s="5">
        <f t="shared" si="5"/>
        <v>-9.466576637407155E-2</v>
      </c>
      <c r="I66" s="5">
        <f t="shared" si="6"/>
        <v>-3.8594410585845285E-2</v>
      </c>
      <c r="J66" s="5">
        <f t="shared" si="7"/>
        <v>-0.19433784904617091</v>
      </c>
    </row>
    <row r="67" spans="1:10" x14ac:dyDescent="0.25">
      <c r="A67" s="22" t="s">
        <v>165</v>
      </c>
      <c r="B67" t="s">
        <v>151</v>
      </c>
      <c r="C67" s="13">
        <v>0.13413495854609345</v>
      </c>
      <c r="D67" s="13">
        <v>5.8677763231718721E-2</v>
      </c>
      <c r="E67" s="13">
        <v>4.9522673031026254E-2</v>
      </c>
      <c r="F67" s="12">
        <v>0.05</v>
      </c>
      <c r="G67" s="5">
        <f t="shared" si="4"/>
        <v>4.773269689737486E-4</v>
      </c>
      <c r="H67" s="5">
        <f t="shared" si="5"/>
        <v>9.638554216867502E-3</v>
      </c>
      <c r="I67" s="5">
        <f t="shared" si="6"/>
        <v>-8.4134958546093444E-2</v>
      </c>
      <c r="J67" s="5">
        <f t="shared" si="7"/>
        <v>-0.62724109701187059</v>
      </c>
    </row>
    <row r="68" spans="1:10" x14ac:dyDescent="0.25">
      <c r="A68" s="22" t="s">
        <v>165</v>
      </c>
      <c r="B68" t="s">
        <v>161</v>
      </c>
      <c r="C68" s="13">
        <v>5.7102069950035689E-3</v>
      </c>
      <c r="D68" s="13">
        <v>3.0858425285206657E-3</v>
      </c>
      <c r="E68" s="13">
        <v>4.2163882259347654E-3</v>
      </c>
      <c r="F68" s="12">
        <v>0</v>
      </c>
      <c r="G68" s="5">
        <f t="shared" si="4"/>
        <v>-4.2163882259347654E-3</v>
      </c>
      <c r="H68" s="5">
        <f t="shared" si="5"/>
        <v>-1</v>
      </c>
      <c r="I68" s="5">
        <f t="shared" si="6"/>
        <v>-5.7102069950035689E-3</v>
      </c>
      <c r="J68" s="5">
        <f t="shared" si="7"/>
        <v>-1</v>
      </c>
    </row>
    <row r="69" spans="1:10" x14ac:dyDescent="0.25">
      <c r="A69" s="22" t="s">
        <v>165</v>
      </c>
      <c r="B69" t="s">
        <v>147</v>
      </c>
      <c r="C69" s="13">
        <v>4.326579915445012E-2</v>
      </c>
      <c r="D69" s="13">
        <v>9.4679259397793161E-2</v>
      </c>
      <c r="E69" s="13">
        <v>0.1165871121718377</v>
      </c>
      <c r="F69" s="12">
        <v>0.11</v>
      </c>
      <c r="G69" s="5">
        <f t="shared" si="4"/>
        <v>-6.5871121718377029E-3</v>
      </c>
      <c r="H69" s="5">
        <f t="shared" si="5"/>
        <v>-5.649948822927324E-2</v>
      </c>
      <c r="I69" s="5">
        <f t="shared" si="6"/>
        <v>6.6734200845549874E-2</v>
      </c>
      <c r="J69" s="5">
        <f t="shared" si="7"/>
        <v>1.5424238578680201</v>
      </c>
    </row>
    <row r="70" spans="1:10" x14ac:dyDescent="0.25">
      <c r="A70" s="22" t="s">
        <v>165</v>
      </c>
      <c r="B70" t="s">
        <v>148</v>
      </c>
      <c r="C70" s="13">
        <v>3.1241420963048373E-2</v>
      </c>
      <c r="D70" s="13">
        <v>7.1862726762670651E-2</v>
      </c>
      <c r="E70" s="13">
        <v>8.357199681782021E-2</v>
      </c>
      <c r="F70" s="12">
        <v>0.08</v>
      </c>
      <c r="G70" s="5">
        <f t="shared" si="4"/>
        <v>-3.5719968178202083E-3</v>
      </c>
      <c r="H70" s="5">
        <f t="shared" si="5"/>
        <v>-4.2741551642075215E-2</v>
      </c>
      <c r="I70" s="5">
        <f t="shared" si="6"/>
        <v>4.8758579036951633E-2</v>
      </c>
      <c r="J70" s="5">
        <f t="shared" si="7"/>
        <v>1.5607029876977154</v>
      </c>
    </row>
    <row r="71" spans="1:10" x14ac:dyDescent="0.25">
      <c r="A71" s="22" t="s">
        <v>165</v>
      </c>
      <c r="B71" t="s">
        <v>146</v>
      </c>
      <c r="C71" s="13">
        <v>3.5249547026848953E-2</v>
      </c>
      <c r="D71" s="13">
        <v>8.4393117636057599E-2</v>
      </c>
      <c r="E71" s="13">
        <v>0.11738265712012728</v>
      </c>
      <c r="F71" s="12">
        <v>0.12</v>
      </c>
      <c r="G71" s="5">
        <f t="shared" si="4"/>
        <v>2.6173428798727111E-3</v>
      </c>
      <c r="H71" s="5">
        <f t="shared" si="5"/>
        <v>2.2297526262283957E-2</v>
      </c>
      <c r="I71" s="5">
        <f t="shared" si="6"/>
        <v>8.4750452973151036E-2</v>
      </c>
      <c r="J71" s="5">
        <f t="shared" si="7"/>
        <v>2.4042990654205605</v>
      </c>
    </row>
    <row r="72" spans="1:10" x14ac:dyDescent="0.25">
      <c r="A72" s="22" t="s">
        <v>165</v>
      </c>
      <c r="B72" t="s">
        <v>158</v>
      </c>
      <c r="C72" s="13">
        <v>4.0630319002910005E-3</v>
      </c>
      <c r="D72" s="13">
        <v>8.3691789788666541E-3</v>
      </c>
      <c r="E72" s="13">
        <v>9.3874303898170246E-3</v>
      </c>
      <c r="F72" s="12">
        <v>0.01</v>
      </c>
      <c r="G72" s="5">
        <f t="shared" si="4"/>
        <v>6.1256961018297564E-4</v>
      </c>
      <c r="H72" s="5">
        <f t="shared" si="5"/>
        <v>6.5254237288135619E-2</v>
      </c>
      <c r="I72" s="5">
        <f t="shared" si="6"/>
        <v>5.9369680997089997E-3</v>
      </c>
      <c r="J72" s="5">
        <f t="shared" si="7"/>
        <v>1.4612162162162166</v>
      </c>
    </row>
    <row r="73" spans="1:10" x14ac:dyDescent="0.25">
      <c r="A73" s="22" t="s">
        <v>165</v>
      </c>
      <c r="B73" t="s">
        <v>144</v>
      </c>
      <c r="C73" s="13">
        <v>8.4225553176302648E-2</v>
      </c>
      <c r="D73" s="13">
        <v>0.13432766037030111</v>
      </c>
      <c r="E73" s="13">
        <v>0.1645186953062848</v>
      </c>
      <c r="F73" s="12">
        <v>0.18</v>
      </c>
      <c r="G73" s="5">
        <f t="shared" si="4"/>
        <v>1.5481304693715198E-2</v>
      </c>
      <c r="H73" s="5">
        <f t="shared" si="5"/>
        <v>9.4100580270793058E-2</v>
      </c>
      <c r="I73" s="5">
        <f t="shared" si="6"/>
        <v>9.5774446823697346E-2</v>
      </c>
      <c r="J73" s="5">
        <f t="shared" si="7"/>
        <v>1.1371186440677963</v>
      </c>
    </row>
    <row r="74" spans="1:10" x14ac:dyDescent="0.25">
      <c r="A74" s="22" t="s">
        <v>165</v>
      </c>
      <c r="B74" t="s">
        <v>149</v>
      </c>
      <c r="C74" s="13">
        <v>2.1193652885301707E-2</v>
      </c>
      <c r="D74" s="13">
        <v>4.9981297924069572E-2</v>
      </c>
      <c r="E74" s="13">
        <v>6.3365155131264922E-2</v>
      </c>
      <c r="F74" s="12">
        <v>0.06</v>
      </c>
      <c r="G74" s="5">
        <f t="shared" si="4"/>
        <v>-3.3651551312649242E-3</v>
      </c>
      <c r="H74" s="5">
        <f t="shared" si="5"/>
        <v>-5.3107344632768477E-2</v>
      </c>
      <c r="I74" s="5">
        <f t="shared" si="6"/>
        <v>3.8806347114698291E-2</v>
      </c>
      <c r="J74" s="5">
        <f t="shared" si="7"/>
        <v>1.8310362694300517</v>
      </c>
    </row>
    <row r="76" spans="1:10" x14ac:dyDescent="0.25">
      <c r="A76" s="30"/>
    </row>
  </sheetData>
  <sortState xmlns:xlrd2="http://schemas.microsoft.com/office/spreadsheetml/2017/richdata2" ref="J5:K30">
    <sortCondition ref="J5:J30"/>
  </sortState>
  <conditionalFormatting sqref="G5:J7">
    <cfRule type="cellIs" dxfId="189" priority="71" operator="lessThan">
      <formula>0</formula>
    </cfRule>
    <cfRule type="cellIs" dxfId="188" priority="72" operator="greaterThan">
      <formula>0</formula>
    </cfRule>
  </conditionalFormatting>
  <conditionalFormatting sqref="G13:J15">
    <cfRule type="cellIs" dxfId="187" priority="79" operator="lessThan">
      <formula>0</formula>
    </cfRule>
    <cfRule type="cellIs" dxfId="186" priority="80" operator="greaterThan">
      <formula>0</formula>
    </cfRule>
  </conditionalFormatting>
  <conditionalFormatting sqref="G19:J45">
    <cfRule type="cellIs" dxfId="185" priority="19" operator="lessThan">
      <formula>0</formula>
    </cfRule>
    <cfRule type="cellIs" dxfId="184" priority="20" operator="greaterThan">
      <formula>0</formula>
    </cfRule>
  </conditionalFormatting>
  <conditionalFormatting sqref="G48:J74">
    <cfRule type="cellIs" dxfId="183" priority="1" operator="lessThan">
      <formula>0</formula>
    </cfRule>
    <cfRule type="cellIs" dxfId="182" priority="2" operator="greaterThan">
      <formula>0</formula>
    </cfRule>
  </conditionalFormatting>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3379B8-9366-49D3-BFE2-EEF77858D9C8}">
  <dimension ref="A1:O61"/>
  <sheetViews>
    <sheetView topLeftCell="E44" zoomScaleNormal="100" workbookViewId="0">
      <selection activeCell="A15" sqref="A15"/>
    </sheetView>
  </sheetViews>
  <sheetFormatPr defaultRowHeight="15" x14ac:dyDescent="0.25"/>
  <cols>
    <col min="2" max="2" width="12.140625" bestFit="1" customWidth="1"/>
    <col min="3" max="6" width="13.85546875" bestFit="1" customWidth="1"/>
    <col min="7" max="7" width="15" customWidth="1"/>
    <col min="8" max="8" width="15.85546875" customWidth="1"/>
    <col min="9" max="9" width="21.140625" customWidth="1"/>
    <col min="10" max="10" width="20.140625" customWidth="1"/>
    <col min="11" max="11" width="21.42578125" customWidth="1"/>
    <col min="12" max="12" width="20.85546875" customWidth="1"/>
    <col min="13" max="13" width="44" customWidth="1"/>
  </cols>
  <sheetData>
    <row r="1" spans="1:15" ht="21" x14ac:dyDescent="0.35">
      <c r="A1" s="55" t="s">
        <v>167</v>
      </c>
      <c r="B1" s="54"/>
      <c r="C1" s="54"/>
      <c r="D1" s="54"/>
      <c r="E1" s="54"/>
      <c r="F1" s="54"/>
      <c r="G1" s="54"/>
      <c r="H1" s="54"/>
      <c r="I1" s="54"/>
      <c r="J1" s="54"/>
      <c r="K1" s="54"/>
      <c r="L1" s="54"/>
    </row>
    <row r="2" spans="1:15" x14ac:dyDescent="0.25">
      <c r="A2" s="15" t="s">
        <v>168</v>
      </c>
      <c r="O2" s="15"/>
    </row>
    <row r="4" spans="1:15" ht="18.75" x14ac:dyDescent="0.3">
      <c r="A4" s="36" t="s">
        <v>169</v>
      </c>
    </row>
    <row r="6" spans="1:15" x14ac:dyDescent="0.25">
      <c r="A6" s="7" t="s">
        <v>170</v>
      </c>
      <c r="B6" s="11"/>
      <c r="C6" s="11"/>
      <c r="D6" s="11"/>
      <c r="E6" s="11"/>
      <c r="F6" s="11"/>
      <c r="G6" s="11"/>
      <c r="H6" s="11"/>
      <c r="I6" s="19"/>
      <c r="J6" s="19"/>
      <c r="K6" s="19"/>
      <c r="L6" s="19"/>
    </row>
    <row r="7" spans="1:15" x14ac:dyDescent="0.25">
      <c r="A7" s="1" t="s">
        <v>26</v>
      </c>
      <c r="B7" s="1" t="s">
        <v>171</v>
      </c>
      <c r="C7" s="1" t="s">
        <v>172</v>
      </c>
      <c r="D7" s="1">
        <v>2021</v>
      </c>
      <c r="E7" s="1">
        <v>2022</v>
      </c>
      <c r="F7" s="1">
        <v>2023</v>
      </c>
      <c r="G7" s="1">
        <v>2024</v>
      </c>
      <c r="H7" s="1">
        <v>2025</v>
      </c>
      <c r="I7" s="1" t="s">
        <v>173</v>
      </c>
      <c r="J7" s="1" t="s">
        <v>55</v>
      </c>
      <c r="K7" s="1" t="s">
        <v>174</v>
      </c>
      <c r="L7" s="1" t="s">
        <v>57</v>
      </c>
    </row>
    <row r="8" spans="1:15" x14ac:dyDescent="0.25">
      <c r="A8">
        <v>1.1000000000000001</v>
      </c>
      <c r="B8" t="s">
        <v>175</v>
      </c>
      <c r="C8" t="s">
        <v>176</v>
      </c>
      <c r="D8" s="2">
        <v>425.99</v>
      </c>
      <c r="E8" s="2">
        <v>490.5</v>
      </c>
      <c r="F8" s="2">
        <v>525.70000000000005</v>
      </c>
      <c r="G8" s="2">
        <v>600.48</v>
      </c>
      <c r="H8" s="2">
        <v>575.04999999999995</v>
      </c>
      <c r="I8" s="23">
        <f>SUM(H8-G8)</f>
        <v>-25.430000000000064</v>
      </c>
      <c r="J8" s="5">
        <f>SUM(H8-G8)/G8</f>
        <v>-4.2349453770317187E-2</v>
      </c>
      <c r="K8" s="23">
        <f>SUM(H8-D8)</f>
        <v>149.05999999999995</v>
      </c>
      <c r="L8" s="5">
        <f>SUM(H8-D8)/D8</f>
        <v>0.34991431723749372</v>
      </c>
    </row>
    <row r="9" spans="1:15" x14ac:dyDescent="0.25">
      <c r="A9">
        <v>1.1000000000000001</v>
      </c>
      <c r="B9" t="s">
        <v>177</v>
      </c>
      <c r="C9" t="s">
        <v>176</v>
      </c>
      <c r="D9" s="2">
        <v>619.55999999999995</v>
      </c>
      <c r="E9" s="2">
        <v>682.47</v>
      </c>
      <c r="F9" s="2">
        <v>741.32</v>
      </c>
      <c r="G9" s="2">
        <v>765.32</v>
      </c>
      <c r="H9" s="2">
        <v>760.58</v>
      </c>
      <c r="I9" s="23">
        <f>SUM(H9-G9)</f>
        <v>-4.7400000000000091</v>
      </c>
      <c r="J9" s="5">
        <f>SUM(H9-G9)/G9</f>
        <v>-6.193487691423207E-3</v>
      </c>
      <c r="K9" s="23">
        <f>SUM(H9-D9)</f>
        <v>141.0200000000001</v>
      </c>
      <c r="L9" s="5">
        <f>SUM(H9-D9)/D9</f>
        <v>0.22761314481244771</v>
      </c>
    </row>
    <row r="10" spans="1:15" x14ac:dyDescent="0.25">
      <c r="A10" s="20"/>
      <c r="B10" s="20" t="s">
        <v>178</v>
      </c>
      <c r="C10" s="20"/>
      <c r="D10" s="21">
        <f>D9-D8</f>
        <v>193.56999999999994</v>
      </c>
      <c r="E10" s="21">
        <f>E9-E8</f>
        <v>191.97000000000003</v>
      </c>
      <c r="F10" s="21">
        <f>F9-F8</f>
        <v>215.62</v>
      </c>
      <c r="G10" s="21">
        <f>G9-G8</f>
        <v>164.84000000000003</v>
      </c>
      <c r="H10" s="21">
        <f>H9-H8</f>
        <v>185.53000000000009</v>
      </c>
      <c r="J10" s="5"/>
    </row>
    <row r="11" spans="1:15" x14ac:dyDescent="0.25">
      <c r="A11" s="15" t="s">
        <v>179</v>
      </c>
    </row>
    <row r="13" spans="1:15" x14ac:dyDescent="0.25">
      <c r="A13" s="7" t="s">
        <v>180</v>
      </c>
      <c r="B13" s="19"/>
      <c r="C13" s="19"/>
      <c r="D13" s="11"/>
      <c r="E13" s="11"/>
      <c r="F13" s="11"/>
      <c r="G13" s="11"/>
      <c r="H13" s="11"/>
      <c r="I13" s="19"/>
      <c r="J13" s="19"/>
      <c r="K13" s="19"/>
      <c r="L13" s="19"/>
    </row>
    <row r="14" spans="1:15" x14ac:dyDescent="0.25">
      <c r="A14" s="1" t="s">
        <v>26</v>
      </c>
      <c r="B14" s="1" t="s">
        <v>181</v>
      </c>
      <c r="C14" s="1" t="s">
        <v>182</v>
      </c>
      <c r="D14" s="1">
        <v>2021</v>
      </c>
      <c r="E14" s="1">
        <v>2022</v>
      </c>
      <c r="F14" s="1">
        <v>2023</v>
      </c>
      <c r="G14" s="1">
        <v>2024</v>
      </c>
      <c r="H14" s="1">
        <v>2025</v>
      </c>
      <c r="I14" s="1" t="s">
        <v>63</v>
      </c>
      <c r="J14" s="1" t="s">
        <v>55</v>
      </c>
      <c r="K14" s="1" t="s">
        <v>64</v>
      </c>
      <c r="L14" s="1" t="s">
        <v>57</v>
      </c>
    </row>
    <row r="15" spans="1:15" x14ac:dyDescent="0.25">
      <c r="A15">
        <v>14.1</v>
      </c>
      <c r="B15" t="s">
        <v>172</v>
      </c>
      <c r="C15" t="s">
        <v>183</v>
      </c>
      <c r="D15" s="3">
        <v>1.0589999999999999</v>
      </c>
      <c r="E15" s="3">
        <v>1.0429999999999999</v>
      </c>
      <c r="F15" s="3">
        <v>1.0599000000000001</v>
      </c>
      <c r="G15" s="5">
        <v>1.0530999999999999</v>
      </c>
      <c r="H15" s="5">
        <v>1.0673999999999999</v>
      </c>
      <c r="I15" s="5">
        <f>SUM(H15-G15)</f>
        <v>1.4299999999999979E-2</v>
      </c>
      <c r="J15" s="5">
        <f>SUM(H15-G15)/G15</f>
        <v>1.3578957363973014E-2</v>
      </c>
      <c r="K15" s="5">
        <f>SUM(H15-D15)</f>
        <v>8.3999999999999631E-3</v>
      </c>
      <c r="L15" s="5">
        <f>SUM(H15-D15)/D15</f>
        <v>7.9320113314447251E-3</v>
      </c>
    </row>
    <row r="17" spans="1:12" ht="18.75" x14ac:dyDescent="0.3">
      <c r="A17" s="36" t="s">
        <v>184</v>
      </c>
    </row>
    <row r="19" spans="1:12" x14ac:dyDescent="0.25">
      <c r="A19" s="7" t="s">
        <v>185</v>
      </c>
      <c r="B19" s="7"/>
      <c r="C19" s="7"/>
      <c r="D19" s="7"/>
      <c r="E19" s="7"/>
      <c r="F19" s="7"/>
      <c r="G19" s="19"/>
      <c r="H19" s="19"/>
      <c r="I19" s="19"/>
      <c r="J19" s="19"/>
      <c r="K19" s="19"/>
      <c r="L19" s="19"/>
    </row>
    <row r="20" spans="1:12" x14ac:dyDescent="0.25">
      <c r="B20" s="1" t="s">
        <v>186</v>
      </c>
      <c r="C20" s="1" t="s">
        <v>181</v>
      </c>
      <c r="D20" s="1">
        <v>2021</v>
      </c>
      <c r="E20" s="1">
        <v>2022</v>
      </c>
      <c r="F20" s="1">
        <v>2023</v>
      </c>
      <c r="G20" s="1">
        <v>2024</v>
      </c>
      <c r="H20" s="1">
        <v>2025</v>
      </c>
      <c r="I20" s="1" t="s">
        <v>63</v>
      </c>
      <c r="J20" s="1" t="s">
        <v>55</v>
      </c>
      <c r="K20" s="1" t="s">
        <v>64</v>
      </c>
      <c r="L20" s="1" t="s">
        <v>57</v>
      </c>
    </row>
    <row r="21" spans="1:12" x14ac:dyDescent="0.25">
      <c r="A21">
        <v>4.0999999999999996</v>
      </c>
      <c r="B21" t="s">
        <v>187</v>
      </c>
      <c r="C21" t="s">
        <v>172</v>
      </c>
      <c r="D21" s="3">
        <v>0.36120000000000002</v>
      </c>
      <c r="E21" s="3">
        <v>0.35399999999999998</v>
      </c>
      <c r="F21" s="3">
        <v>0.35780000000000001</v>
      </c>
      <c r="G21" s="3">
        <v>0.36680000000000001</v>
      </c>
      <c r="H21" s="3">
        <v>0.3805</v>
      </c>
      <c r="I21" s="5">
        <f>SUM(H21-G21)</f>
        <v>1.369999999999999E-2</v>
      </c>
      <c r="J21" s="5">
        <f>SUM(H21-G21)/G21</f>
        <v>3.7350054525627015E-2</v>
      </c>
      <c r="K21" s="5">
        <f>SUM(H21-D21)</f>
        <v>1.9299999999999984E-2</v>
      </c>
      <c r="L21" s="5">
        <f>SUM(H21-D21)/D21</f>
        <v>5.3433001107419664E-2</v>
      </c>
    </row>
    <row r="23" spans="1:12" x14ac:dyDescent="0.25">
      <c r="A23" s="7" t="s">
        <v>188</v>
      </c>
      <c r="B23" s="11"/>
      <c r="C23" s="11"/>
      <c r="D23" s="11"/>
      <c r="E23" s="11"/>
      <c r="F23" s="11"/>
      <c r="G23" s="11"/>
      <c r="H23" s="11"/>
      <c r="I23" s="19"/>
      <c r="J23" s="19"/>
      <c r="K23" s="19"/>
      <c r="L23" s="19"/>
    </row>
    <row r="24" spans="1:12" x14ac:dyDescent="0.25">
      <c r="A24" s="1" t="s">
        <v>127</v>
      </c>
      <c r="B24" s="1" t="s">
        <v>186</v>
      </c>
      <c r="C24" s="1" t="s">
        <v>62</v>
      </c>
      <c r="D24" s="1">
        <v>2021</v>
      </c>
      <c r="E24" s="1">
        <v>2022</v>
      </c>
      <c r="F24" s="1">
        <v>2023</v>
      </c>
      <c r="G24" s="1">
        <v>2024</v>
      </c>
      <c r="H24" s="1">
        <v>2025</v>
      </c>
      <c r="I24" s="1" t="s">
        <v>63</v>
      </c>
      <c r="J24" s="1" t="s">
        <v>55</v>
      </c>
      <c r="K24" s="1" t="s">
        <v>64</v>
      </c>
      <c r="L24" s="1" t="s">
        <v>57</v>
      </c>
    </row>
    <row r="25" spans="1:12" x14ac:dyDescent="0.25">
      <c r="A25">
        <v>5.0999999999999996</v>
      </c>
      <c r="B25" t="s">
        <v>189</v>
      </c>
      <c r="C25" t="s">
        <v>172</v>
      </c>
      <c r="D25" s="3">
        <v>0.20899999999999999</v>
      </c>
      <c r="E25" s="3">
        <v>0.21160000000000001</v>
      </c>
      <c r="F25" s="3">
        <v>0.19620000000000001</v>
      </c>
      <c r="G25" s="3">
        <v>0.189</v>
      </c>
      <c r="H25" s="3">
        <v>0.1951</v>
      </c>
      <c r="I25" s="5">
        <f>SUM(H25-G25)</f>
        <v>6.0999999999999943E-3</v>
      </c>
      <c r="J25" s="5">
        <f>SUM(H25-G25)/G25</f>
        <v>3.2275132275132241E-2</v>
      </c>
      <c r="K25" s="5">
        <f>SUM(H25-D25)</f>
        <v>-1.3899999999999996E-2</v>
      </c>
      <c r="L25" s="5">
        <f>SUM(H25-D25)/D25</f>
        <v>-6.6507177033492806E-2</v>
      </c>
    </row>
    <row r="27" spans="1:12" x14ac:dyDescent="0.25">
      <c r="A27" s="7" t="s">
        <v>190</v>
      </c>
      <c r="B27" s="11"/>
      <c r="C27" s="11"/>
      <c r="D27" s="11"/>
      <c r="E27" s="11"/>
      <c r="F27" s="11"/>
      <c r="G27" s="19"/>
      <c r="H27" s="19"/>
      <c r="I27" s="19"/>
      <c r="J27" s="19"/>
      <c r="K27" s="19"/>
      <c r="L27" s="19"/>
    </row>
    <row r="28" spans="1:12" x14ac:dyDescent="0.25">
      <c r="A28" t="s">
        <v>26</v>
      </c>
      <c r="B28" s="1" t="s">
        <v>186</v>
      </c>
      <c r="C28" s="1" t="s">
        <v>62</v>
      </c>
      <c r="D28" s="1">
        <v>2021</v>
      </c>
      <c r="E28" s="1">
        <v>2022</v>
      </c>
      <c r="F28" s="1">
        <v>2023</v>
      </c>
      <c r="G28" s="1">
        <v>2024</v>
      </c>
      <c r="H28" s="1">
        <v>2025</v>
      </c>
      <c r="I28" s="1" t="s">
        <v>63</v>
      </c>
      <c r="J28" s="1" t="s">
        <v>55</v>
      </c>
      <c r="K28" s="1" t="s">
        <v>64</v>
      </c>
      <c r="L28" s="1" t="s">
        <v>57</v>
      </c>
    </row>
    <row r="29" spans="1:12" x14ac:dyDescent="0.25">
      <c r="A29">
        <v>6.1</v>
      </c>
      <c r="B29" t="s">
        <v>191</v>
      </c>
      <c r="C29" t="s">
        <v>172</v>
      </c>
      <c r="D29" s="3">
        <v>5.5800000000000002E-2</v>
      </c>
      <c r="E29" s="3">
        <v>5.7000000000000002E-2</v>
      </c>
      <c r="F29" s="3">
        <v>5.3400000000000003E-2</v>
      </c>
      <c r="G29" s="3">
        <v>5.1900000000000002E-2</v>
      </c>
      <c r="H29" s="3">
        <v>5.3999999999999999E-2</v>
      </c>
      <c r="I29" s="5">
        <f>SUM(H29-G29)</f>
        <v>2.0999999999999977E-3</v>
      </c>
      <c r="J29" s="5">
        <f>SUM(H29-G29)/G29</f>
        <v>4.0462427745664692E-2</v>
      </c>
      <c r="K29" s="5">
        <f>SUM(H29-D29)</f>
        <v>-1.800000000000003E-3</v>
      </c>
      <c r="L29" s="5">
        <f>SUM(H29-D29)/D29</f>
        <v>-3.2258064516129087E-2</v>
      </c>
    </row>
    <row r="31" spans="1:12" x14ac:dyDescent="0.25">
      <c r="A31" s="7" t="s">
        <v>192</v>
      </c>
      <c r="B31" s="11"/>
      <c r="C31" s="11"/>
      <c r="D31" s="11"/>
      <c r="E31" s="11"/>
      <c r="F31" s="11"/>
      <c r="G31" s="19"/>
      <c r="H31" s="19"/>
      <c r="I31" s="19"/>
      <c r="J31" s="19"/>
      <c r="K31" s="19"/>
      <c r="L31" s="19"/>
    </row>
    <row r="32" spans="1:12" x14ac:dyDescent="0.25">
      <c r="A32" t="s">
        <v>26</v>
      </c>
      <c r="B32" s="1" t="s">
        <v>186</v>
      </c>
      <c r="C32" s="1" t="s">
        <v>62</v>
      </c>
      <c r="D32" s="1">
        <v>2021</v>
      </c>
      <c r="E32" s="1">
        <v>2022</v>
      </c>
      <c r="F32" s="1">
        <v>2023</v>
      </c>
      <c r="G32" s="1">
        <v>2024</v>
      </c>
      <c r="H32" s="1">
        <v>2025</v>
      </c>
      <c r="I32" s="1" t="s">
        <v>63</v>
      </c>
      <c r="J32" s="1" t="s">
        <v>55</v>
      </c>
      <c r="K32" s="1" t="s">
        <v>64</v>
      </c>
      <c r="L32" s="1" t="s">
        <v>57</v>
      </c>
    </row>
    <row r="33" spans="1:12" x14ac:dyDescent="0.25">
      <c r="A33">
        <v>7.1</v>
      </c>
      <c r="B33" t="s">
        <v>193</v>
      </c>
      <c r="C33" t="s">
        <v>172</v>
      </c>
      <c r="D33" s="3">
        <v>7.0400000000000004E-2</v>
      </c>
      <c r="E33" s="3">
        <v>5.5599999999999997E-2</v>
      </c>
      <c r="F33" s="3">
        <v>6.8599999999999994E-2</v>
      </c>
      <c r="G33" s="3">
        <v>6.9599999999999995E-2</v>
      </c>
      <c r="H33" s="3">
        <v>6.4699999999999994E-2</v>
      </c>
      <c r="I33" s="5">
        <f>SUM(H33-G33)</f>
        <v>-4.9000000000000016E-3</v>
      </c>
      <c r="J33" s="5">
        <f>SUM(H33-G33)/G33</f>
        <v>-7.0402298850574738E-2</v>
      </c>
      <c r="K33" s="5">
        <f>SUM(H33-D33)</f>
        <v>-5.7000000000000106E-3</v>
      </c>
      <c r="L33" s="5">
        <f>SUM(H33-D33)/D33</f>
        <v>-8.0965909090909241E-2</v>
      </c>
    </row>
    <row r="35" spans="1:12" x14ac:dyDescent="0.25">
      <c r="A35" s="7" t="s">
        <v>194</v>
      </c>
      <c r="B35" s="11"/>
      <c r="C35" s="11"/>
      <c r="D35" s="11"/>
      <c r="E35" s="11"/>
      <c r="F35" s="11"/>
      <c r="G35" s="19"/>
      <c r="H35" s="19"/>
      <c r="I35" s="19"/>
      <c r="J35" s="19"/>
      <c r="K35" s="19"/>
      <c r="L35" s="19"/>
    </row>
    <row r="36" spans="1:12" x14ac:dyDescent="0.25">
      <c r="A36" t="s">
        <v>26</v>
      </c>
      <c r="B36" s="1" t="s">
        <v>186</v>
      </c>
      <c r="C36" s="1" t="s">
        <v>62</v>
      </c>
      <c r="D36" s="1">
        <v>2021</v>
      </c>
      <c r="E36" s="1">
        <v>2022</v>
      </c>
      <c r="F36" s="1">
        <v>2023</v>
      </c>
      <c r="G36" s="1">
        <v>2024</v>
      </c>
      <c r="H36" s="1">
        <v>2025</v>
      </c>
      <c r="I36" s="1" t="s">
        <v>63</v>
      </c>
      <c r="J36" s="1" t="s">
        <v>55</v>
      </c>
      <c r="K36" s="1" t="s">
        <v>64</v>
      </c>
      <c r="L36" s="1" t="s">
        <v>57</v>
      </c>
    </row>
    <row r="37" spans="1:12" x14ac:dyDescent="0.25">
      <c r="A37">
        <v>8.1</v>
      </c>
      <c r="B37" t="s">
        <v>195</v>
      </c>
      <c r="C37" t="s">
        <v>172</v>
      </c>
      <c r="D37" s="3">
        <v>5.8999999999999999E-3</v>
      </c>
      <c r="E37" s="3">
        <v>5.5999999999999999E-3</v>
      </c>
      <c r="F37" s="3">
        <v>5.0000000000000001E-3</v>
      </c>
      <c r="G37" s="3">
        <v>4.8999999999999998E-3</v>
      </c>
      <c r="H37" s="3">
        <v>4.4000000000000003E-3</v>
      </c>
      <c r="I37" s="5">
        <f>SUM(H37-G37)</f>
        <v>-4.9999999999999958E-4</v>
      </c>
      <c r="J37" s="5">
        <f>SUM(H37-G37)/G37</f>
        <v>-0.10204081632653053</v>
      </c>
      <c r="K37" s="5">
        <f>SUM(H37-D37)</f>
        <v>-1.4999999999999996E-3</v>
      </c>
      <c r="L37" s="5">
        <f>SUM(H37-D37)/D37</f>
        <v>-0.25423728813559315</v>
      </c>
    </row>
    <row r="39" spans="1:12" x14ac:dyDescent="0.25">
      <c r="A39" s="7" t="s">
        <v>196</v>
      </c>
      <c r="B39" s="11"/>
      <c r="C39" s="11"/>
      <c r="D39" s="11"/>
      <c r="E39" s="11"/>
      <c r="F39" s="11"/>
      <c r="G39" s="19"/>
      <c r="H39" s="19"/>
      <c r="I39" s="19"/>
      <c r="J39" s="19"/>
      <c r="K39" s="19"/>
      <c r="L39" s="19"/>
    </row>
    <row r="40" spans="1:12" x14ac:dyDescent="0.25">
      <c r="A40" t="s">
        <v>26</v>
      </c>
      <c r="B40" s="1" t="s">
        <v>186</v>
      </c>
      <c r="C40" s="1" t="s">
        <v>62</v>
      </c>
      <c r="D40" s="1">
        <v>2021</v>
      </c>
      <c r="E40" s="1">
        <v>2022</v>
      </c>
      <c r="F40" s="1">
        <v>2023</v>
      </c>
      <c r="G40" s="1">
        <v>2024</v>
      </c>
      <c r="H40" s="1">
        <v>2025</v>
      </c>
      <c r="I40" s="1" t="s">
        <v>63</v>
      </c>
      <c r="J40" s="1" t="s">
        <v>55</v>
      </c>
      <c r="K40" s="1" t="s">
        <v>64</v>
      </c>
      <c r="L40" s="1" t="s">
        <v>57</v>
      </c>
    </row>
    <row r="41" spans="1:12" x14ac:dyDescent="0.25">
      <c r="A41">
        <v>9.1</v>
      </c>
      <c r="B41" t="s">
        <v>197</v>
      </c>
      <c r="C41" t="s">
        <v>172</v>
      </c>
      <c r="D41" s="3">
        <v>0.16800000000000001</v>
      </c>
      <c r="E41" s="3">
        <v>0.15870000000000001</v>
      </c>
      <c r="F41" s="3">
        <v>0.152</v>
      </c>
      <c r="G41" s="3">
        <v>0.1462</v>
      </c>
      <c r="H41" s="3">
        <v>0.14169999999999999</v>
      </c>
      <c r="I41" s="5">
        <f>SUM(H41-G41)</f>
        <v>-4.500000000000004E-3</v>
      </c>
      <c r="J41" s="5">
        <f>SUM(H41-G41)/G41</f>
        <v>-3.0779753761969932E-2</v>
      </c>
      <c r="K41" s="5">
        <f>SUM(H41-D41)</f>
        <v>-2.6300000000000018E-2</v>
      </c>
      <c r="L41" s="5">
        <f>SUM(H41-D41)/D41</f>
        <v>-0.15654761904761916</v>
      </c>
    </row>
    <row r="43" spans="1:12" ht="18.75" x14ac:dyDescent="0.3">
      <c r="A43" s="36" t="s">
        <v>198</v>
      </c>
    </row>
    <row r="45" spans="1:12" x14ac:dyDescent="0.25">
      <c r="A45" s="7" t="s">
        <v>199</v>
      </c>
      <c r="B45" s="11"/>
      <c r="C45" s="11"/>
      <c r="D45" s="11"/>
      <c r="E45" s="11"/>
      <c r="F45" s="11"/>
      <c r="G45" s="19"/>
      <c r="H45" s="19"/>
      <c r="I45" s="19"/>
      <c r="J45" s="19"/>
      <c r="K45" s="19"/>
      <c r="L45" s="19"/>
    </row>
    <row r="46" spans="1:12" x14ac:dyDescent="0.25">
      <c r="A46" t="s">
        <v>26</v>
      </c>
      <c r="B46" s="1" t="s">
        <v>53</v>
      </c>
      <c r="C46" s="1" t="s">
        <v>62</v>
      </c>
      <c r="D46" s="1">
        <v>2021</v>
      </c>
      <c r="E46" s="1">
        <v>2022</v>
      </c>
      <c r="F46" s="1">
        <v>2023</v>
      </c>
      <c r="G46" s="1">
        <v>2024</v>
      </c>
      <c r="H46" s="1">
        <v>2025</v>
      </c>
      <c r="I46" s="1" t="s">
        <v>54</v>
      </c>
      <c r="J46" s="1" t="s">
        <v>55</v>
      </c>
      <c r="K46" s="1" t="s">
        <v>56</v>
      </c>
      <c r="L46" s="1" t="s">
        <v>57</v>
      </c>
    </row>
    <row r="47" spans="1:12" x14ac:dyDescent="0.25">
      <c r="A47">
        <v>10.1</v>
      </c>
      <c r="B47" t="s">
        <v>200</v>
      </c>
      <c r="C47" t="s">
        <v>172</v>
      </c>
      <c r="D47">
        <v>4</v>
      </c>
      <c r="E47">
        <v>4</v>
      </c>
      <c r="F47">
        <v>4</v>
      </c>
      <c r="G47">
        <v>4</v>
      </c>
      <c r="H47">
        <v>4</v>
      </c>
      <c r="I47">
        <f>SUM(H47-G47)</f>
        <v>0</v>
      </c>
      <c r="J47" s="5">
        <f>SUM(H47-G47)/G47</f>
        <v>0</v>
      </c>
      <c r="K47">
        <f>SUM(H47-D47)</f>
        <v>0</v>
      </c>
      <c r="L47" s="5">
        <f>SUM(H47-D47)/D47</f>
        <v>0</v>
      </c>
    </row>
    <row r="49" spans="1:12" x14ac:dyDescent="0.25">
      <c r="A49" s="7" t="s">
        <v>201</v>
      </c>
      <c r="B49" s="11"/>
      <c r="C49" s="11"/>
      <c r="D49" s="11"/>
      <c r="E49" s="11"/>
      <c r="F49" s="11"/>
      <c r="G49" s="19"/>
      <c r="H49" s="19"/>
      <c r="I49" s="19"/>
      <c r="J49" s="19"/>
      <c r="K49" s="19"/>
      <c r="L49" s="19"/>
    </row>
    <row r="50" spans="1:12" x14ac:dyDescent="0.25">
      <c r="A50" t="s">
        <v>26</v>
      </c>
      <c r="B50" s="1" t="s">
        <v>53</v>
      </c>
      <c r="C50" s="1" t="s">
        <v>62</v>
      </c>
      <c r="D50" s="1">
        <v>2021</v>
      </c>
      <c r="E50" s="1">
        <v>2022</v>
      </c>
      <c r="F50" s="1">
        <v>2023</v>
      </c>
      <c r="G50" s="1">
        <v>2024</v>
      </c>
      <c r="H50" s="1">
        <v>2025</v>
      </c>
      <c r="I50" s="1" t="s">
        <v>173</v>
      </c>
      <c r="J50" s="1" t="s">
        <v>55</v>
      </c>
      <c r="K50" s="1" t="s">
        <v>174</v>
      </c>
      <c r="L50" s="1" t="s">
        <v>57</v>
      </c>
    </row>
    <row r="51" spans="1:12" x14ac:dyDescent="0.25">
      <c r="A51">
        <v>11.1</v>
      </c>
      <c r="B51" t="s">
        <v>202</v>
      </c>
      <c r="C51" t="s">
        <v>172</v>
      </c>
      <c r="D51" s="9">
        <v>13182.91</v>
      </c>
      <c r="E51" s="9">
        <v>13666.35</v>
      </c>
      <c r="F51" s="2">
        <v>14096.1</v>
      </c>
      <c r="G51" s="2">
        <v>14213.17</v>
      </c>
      <c r="H51" s="2">
        <v>14658.08</v>
      </c>
      <c r="I51" s="23">
        <f>SUM(H51-G51)</f>
        <v>444.90999999999985</v>
      </c>
      <c r="J51" s="12">
        <f>SUM(H51-G51)/G51</f>
        <v>3.1302658027730607E-2</v>
      </c>
      <c r="K51" s="23">
        <f>SUM(H51-D51)</f>
        <v>1475.17</v>
      </c>
      <c r="L51" s="12">
        <f>SUM(H51-D51)/D51</f>
        <v>0.11190017985406865</v>
      </c>
    </row>
    <row r="53" spans="1:12" x14ac:dyDescent="0.25">
      <c r="A53" s="7" t="s">
        <v>203</v>
      </c>
      <c r="B53" s="19"/>
      <c r="C53" s="19"/>
      <c r="D53" s="19"/>
      <c r="E53" s="7"/>
      <c r="F53" s="7"/>
      <c r="G53" s="7"/>
      <c r="H53" s="7"/>
      <c r="I53" s="19"/>
      <c r="J53" s="19"/>
      <c r="K53" s="19"/>
      <c r="L53" s="19"/>
    </row>
    <row r="54" spans="1:12" x14ac:dyDescent="0.25">
      <c r="A54" s="1" t="s">
        <v>26</v>
      </c>
      <c r="B54" s="1" t="s">
        <v>181</v>
      </c>
      <c r="C54" s="1" t="s">
        <v>182</v>
      </c>
      <c r="D54" s="1">
        <v>2021</v>
      </c>
      <c r="E54" s="1">
        <v>2022</v>
      </c>
      <c r="F54" s="1">
        <v>2023</v>
      </c>
      <c r="G54" s="1">
        <v>2024</v>
      </c>
      <c r="H54" s="1">
        <v>2025</v>
      </c>
      <c r="I54" s="1" t="s">
        <v>173</v>
      </c>
      <c r="J54" s="1" t="s">
        <v>55</v>
      </c>
      <c r="K54" s="1" t="s">
        <v>174</v>
      </c>
      <c r="L54" s="1" t="s">
        <v>57</v>
      </c>
    </row>
    <row r="55" spans="1:12" x14ac:dyDescent="0.25">
      <c r="A55">
        <v>12.1</v>
      </c>
      <c r="B55" t="s">
        <v>172</v>
      </c>
      <c r="C55" t="s">
        <v>172</v>
      </c>
      <c r="D55" s="2">
        <v>11873.18</v>
      </c>
      <c r="E55" s="2">
        <v>11936.69</v>
      </c>
      <c r="F55" s="2">
        <v>12059.13</v>
      </c>
      <c r="G55" s="2">
        <v>12050.45</v>
      </c>
      <c r="H55" s="2">
        <v>12507.5</v>
      </c>
      <c r="I55" s="23">
        <f>SUM(H55-G55)</f>
        <v>457.04999999999927</v>
      </c>
      <c r="J55" s="12">
        <f>SUM(H55-G55)/G55</f>
        <v>3.7928044180922639E-2</v>
      </c>
      <c r="K55" s="23">
        <f>SUM(H55-D55)</f>
        <v>634.31999999999971</v>
      </c>
      <c r="L55" s="12">
        <f>SUM(H55-D55)/D55</f>
        <v>5.3424609076927976E-2</v>
      </c>
    </row>
    <row r="57" spans="1:12" x14ac:dyDescent="0.25">
      <c r="A57" s="7" t="s">
        <v>204</v>
      </c>
      <c r="B57" s="19"/>
      <c r="C57" s="19"/>
      <c r="D57" s="19"/>
      <c r="E57" s="19"/>
      <c r="F57" s="19"/>
      <c r="G57" s="19"/>
      <c r="H57" s="19"/>
      <c r="I57" s="19"/>
      <c r="J57" s="19"/>
      <c r="K57" s="19"/>
      <c r="L57" s="19"/>
    </row>
    <row r="58" spans="1:12" x14ac:dyDescent="0.25">
      <c r="A58" s="1" t="s">
        <v>127</v>
      </c>
      <c r="B58" s="1" t="s">
        <v>205</v>
      </c>
      <c r="D58" s="1">
        <v>2021</v>
      </c>
      <c r="E58" s="1">
        <v>2022</v>
      </c>
      <c r="F58" s="1">
        <v>2023</v>
      </c>
      <c r="G58" s="1">
        <v>2024</v>
      </c>
      <c r="H58" s="1">
        <v>2025</v>
      </c>
      <c r="I58" s="1" t="s">
        <v>54</v>
      </c>
      <c r="J58" s="1" t="s">
        <v>55</v>
      </c>
      <c r="K58" s="1" t="s">
        <v>56</v>
      </c>
      <c r="L58" s="1" t="s">
        <v>57</v>
      </c>
    </row>
    <row r="59" spans="1:12" x14ac:dyDescent="0.25">
      <c r="A59">
        <v>15.4</v>
      </c>
      <c r="B59" t="s">
        <v>206</v>
      </c>
      <c r="D59" s="14">
        <v>10911</v>
      </c>
      <c r="E59" s="14">
        <v>10575</v>
      </c>
      <c r="F59" s="14">
        <v>11853</v>
      </c>
      <c r="G59" s="14">
        <v>15073</v>
      </c>
      <c r="H59" s="63">
        <v>17754</v>
      </c>
      <c r="I59">
        <f>SUM(H59-G59)</f>
        <v>2681</v>
      </c>
      <c r="J59" s="5">
        <f>SUM(H59-G59)/G59</f>
        <v>0.177867710475685</v>
      </c>
      <c r="K59">
        <f>SUM(H59-D59)</f>
        <v>6843</v>
      </c>
      <c r="L59" s="5">
        <f>SUM(H59-D59)/D59</f>
        <v>0.62716524608193569</v>
      </c>
    </row>
    <row r="60" spans="1:12" x14ac:dyDescent="0.25">
      <c r="A60">
        <v>15.4</v>
      </c>
      <c r="B60" t="s">
        <v>207</v>
      </c>
      <c r="D60">
        <v>823</v>
      </c>
      <c r="E60">
        <v>934</v>
      </c>
      <c r="F60">
        <v>1127</v>
      </c>
      <c r="G60">
        <v>1572</v>
      </c>
      <c r="H60">
        <v>1698</v>
      </c>
      <c r="I60">
        <f>SUM(H60-G60)</f>
        <v>126</v>
      </c>
      <c r="J60" s="5">
        <f>SUM(H60-G60)/G60</f>
        <v>8.0152671755725186E-2</v>
      </c>
      <c r="K60">
        <f>SUM(H60-D60)</f>
        <v>875</v>
      </c>
      <c r="L60" s="5">
        <f>SUM(H60-D60)/D60</f>
        <v>1.06318347509113</v>
      </c>
    </row>
    <row r="61" spans="1:12" x14ac:dyDescent="0.25">
      <c r="A61">
        <v>15.4</v>
      </c>
      <c r="B61" t="s">
        <v>208</v>
      </c>
      <c r="D61" s="31">
        <f>D60/D59</f>
        <v>7.5428466684996795E-2</v>
      </c>
      <c r="E61" s="31">
        <f>E60/E59</f>
        <v>8.8321513002364072E-2</v>
      </c>
      <c r="F61" s="31">
        <f>F60/F59</f>
        <v>9.5081413988019906E-2</v>
      </c>
      <c r="G61" s="31">
        <f>G60/G59</f>
        <v>0.104292443441916</v>
      </c>
      <c r="H61" s="64">
        <v>9.5640419060493406E-2</v>
      </c>
    </row>
  </sheetData>
  <conditionalFormatting sqref="I8:L9">
    <cfRule type="cellIs" dxfId="181" priority="31" operator="lessThan">
      <formula>0</formula>
    </cfRule>
    <cfRule type="cellIs" dxfId="180" priority="70" operator="greaterThan">
      <formula>0</formula>
    </cfRule>
  </conditionalFormatting>
  <conditionalFormatting sqref="I15:L15">
    <cfRule type="cellIs" dxfId="179" priority="67" operator="lessThan">
      <formula>0</formula>
    </cfRule>
    <cfRule type="cellIs" dxfId="178" priority="68" operator="greaterThan">
      <formula>0</formula>
    </cfRule>
  </conditionalFormatting>
  <conditionalFormatting sqref="I21:L21">
    <cfRule type="cellIs" dxfId="177" priority="27" operator="lessThan">
      <formula>0</formula>
    </cfRule>
    <cfRule type="cellIs" dxfId="176" priority="28" operator="greaterThan">
      <formula>0</formula>
    </cfRule>
  </conditionalFormatting>
  <conditionalFormatting sqref="I25:L25">
    <cfRule type="cellIs" dxfId="175" priority="25" operator="lessThan">
      <formula>0</formula>
    </cfRule>
    <cfRule type="cellIs" dxfId="174" priority="26" operator="greaterThan">
      <formula>0</formula>
    </cfRule>
  </conditionalFormatting>
  <conditionalFormatting sqref="I29:L29">
    <cfRule type="cellIs" dxfId="173" priority="23" operator="lessThan">
      <formula>0</formula>
    </cfRule>
    <cfRule type="cellIs" dxfId="172" priority="24" operator="greaterThan">
      <formula>0</formula>
    </cfRule>
  </conditionalFormatting>
  <conditionalFormatting sqref="I33:L33">
    <cfRule type="cellIs" dxfId="171" priority="21" operator="lessThan">
      <formula>0</formula>
    </cfRule>
    <cfRule type="cellIs" dxfId="170" priority="22" operator="greaterThan">
      <formula>0</formula>
    </cfRule>
  </conditionalFormatting>
  <conditionalFormatting sqref="I37:L37">
    <cfRule type="cellIs" dxfId="169" priority="19" operator="lessThan">
      <formula>0</formula>
    </cfRule>
    <cfRule type="cellIs" dxfId="168" priority="20" operator="greaterThan">
      <formula>0</formula>
    </cfRule>
  </conditionalFormatting>
  <conditionalFormatting sqref="I41:L41">
    <cfRule type="cellIs" dxfId="167" priority="17" operator="lessThan">
      <formula>0</formula>
    </cfRule>
    <cfRule type="cellIs" dxfId="166" priority="18" operator="greaterThan">
      <formula>0</formula>
    </cfRule>
  </conditionalFormatting>
  <conditionalFormatting sqref="I47:L47">
    <cfRule type="cellIs" dxfId="165" priority="13" operator="lessThan">
      <formula>0</formula>
    </cfRule>
    <cfRule type="cellIs" dxfId="164" priority="14" operator="greaterThan">
      <formula>0</formula>
    </cfRule>
  </conditionalFormatting>
  <conditionalFormatting sqref="I51:L51">
    <cfRule type="cellIs" dxfId="163" priority="9" operator="lessThan">
      <formula>0</formula>
    </cfRule>
    <cfRule type="cellIs" dxfId="162" priority="10" operator="greaterThan">
      <formula>0</formula>
    </cfRule>
  </conditionalFormatting>
  <conditionalFormatting sqref="I55:L55">
    <cfRule type="cellIs" dxfId="161" priority="7" operator="lessThan">
      <formula>0</formula>
    </cfRule>
    <cfRule type="cellIs" dxfId="160" priority="8" operator="greaterThan">
      <formula>0</formula>
    </cfRule>
  </conditionalFormatting>
  <conditionalFormatting sqref="I59:L60">
    <cfRule type="cellIs" dxfId="159" priority="1" operator="lessThan">
      <formula>0</formula>
    </cfRule>
    <cfRule type="cellIs" dxfId="158" priority="2" operator="greaterThan">
      <formula>0</formula>
    </cfRule>
  </conditionalFormatting>
  <hyperlinks>
    <hyperlink ref="A11" r:id="rId1" xr:uid="{653914AF-C417-4100-8EB8-71AE64BD4294}"/>
    <hyperlink ref="A2" r:id="rId2" display="https://www.fincap.org.nz/images/appendix-fincap-voices-report-2023.pdf" xr:uid="{A5623CD5-A90D-441A-AD07-A196971856D9}"/>
  </hyperlinks>
  <pageMargins left="0.7" right="0.7" top="0.75" bottom="0.75" header="0.3" footer="0.3"/>
  <legacy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F9FA85-5EC6-4EB9-A602-3F2826CE5B09}">
  <dimension ref="A1:L88"/>
  <sheetViews>
    <sheetView topLeftCell="B1" zoomScaleNormal="100" workbookViewId="0">
      <selection activeCell="I19" sqref="I19"/>
    </sheetView>
  </sheetViews>
  <sheetFormatPr defaultRowHeight="15" x14ac:dyDescent="0.25"/>
  <cols>
    <col min="2" max="2" width="18.85546875" customWidth="1"/>
    <col min="3" max="3" width="20.5703125" customWidth="1"/>
    <col min="4" max="4" width="17.140625" customWidth="1"/>
    <col min="5" max="5" width="17.42578125" customWidth="1"/>
    <col min="6" max="6" width="16.42578125" customWidth="1"/>
    <col min="7" max="8" width="17.42578125" customWidth="1"/>
    <col min="9" max="9" width="21.140625" customWidth="1"/>
    <col min="10" max="10" width="20.140625" customWidth="1"/>
    <col min="11" max="11" width="21.42578125" customWidth="1"/>
    <col min="12" max="12" width="20.85546875" customWidth="1"/>
  </cols>
  <sheetData>
    <row r="1" spans="1:12" ht="21" x14ac:dyDescent="0.35">
      <c r="A1" s="55" t="s">
        <v>209</v>
      </c>
      <c r="B1" s="54"/>
      <c r="C1" s="54"/>
      <c r="D1" s="54"/>
      <c r="E1" s="54"/>
      <c r="F1" s="54"/>
      <c r="G1" s="54"/>
      <c r="H1" s="54"/>
      <c r="I1" s="54"/>
      <c r="J1" s="54"/>
      <c r="K1" s="54"/>
      <c r="L1" s="54"/>
    </row>
    <row r="2" spans="1:12" x14ac:dyDescent="0.25">
      <c r="A2" s="15" t="s">
        <v>210</v>
      </c>
    </row>
    <row r="4" spans="1:12" ht="18.75" x14ac:dyDescent="0.3">
      <c r="A4" s="36" t="s">
        <v>169</v>
      </c>
    </row>
    <row r="6" spans="1:12" x14ac:dyDescent="0.25">
      <c r="A6" s="7" t="s">
        <v>211</v>
      </c>
      <c r="B6" s="19"/>
      <c r="C6" s="19"/>
      <c r="D6" s="19"/>
      <c r="E6" s="19"/>
      <c r="F6" s="19"/>
      <c r="G6" s="19"/>
      <c r="H6" s="19"/>
      <c r="I6" s="19"/>
      <c r="J6" s="19"/>
      <c r="K6" s="19"/>
      <c r="L6" s="19"/>
    </row>
    <row r="7" spans="1:12" x14ac:dyDescent="0.25">
      <c r="A7" s="1" t="s">
        <v>26</v>
      </c>
      <c r="B7" s="1" t="s">
        <v>171</v>
      </c>
      <c r="C7" s="1" t="s">
        <v>182</v>
      </c>
      <c r="D7" s="1">
        <v>2021</v>
      </c>
      <c r="E7" s="1">
        <v>2022</v>
      </c>
      <c r="F7" s="1">
        <v>2023</v>
      </c>
      <c r="G7" s="1">
        <v>2024</v>
      </c>
      <c r="H7" s="1">
        <v>2025</v>
      </c>
      <c r="I7" s="1" t="s">
        <v>173</v>
      </c>
      <c r="J7" s="1" t="s">
        <v>55</v>
      </c>
      <c r="K7" s="1" t="s">
        <v>174</v>
      </c>
      <c r="L7" s="1" t="s">
        <v>57</v>
      </c>
    </row>
    <row r="8" spans="1:12" x14ac:dyDescent="0.25">
      <c r="A8">
        <v>2.6</v>
      </c>
      <c r="B8" t="s">
        <v>177</v>
      </c>
      <c r="C8" t="s">
        <v>212</v>
      </c>
      <c r="D8" s="23">
        <v>459.59</v>
      </c>
      <c r="E8" s="23">
        <v>489.67</v>
      </c>
      <c r="F8" s="23">
        <v>549.5</v>
      </c>
      <c r="G8" s="23">
        <v>545.57000000000005</v>
      </c>
      <c r="H8" s="2">
        <v>549.36</v>
      </c>
      <c r="I8" s="23">
        <f>SUM(H8-G8)</f>
        <v>3.7899999999999636</v>
      </c>
      <c r="J8" s="5">
        <f>SUM(H8-G8)/G8</f>
        <v>6.9468629140164656E-3</v>
      </c>
      <c r="K8" s="23">
        <f>SUM(H8-D8)</f>
        <v>89.770000000000039</v>
      </c>
      <c r="L8" s="5">
        <f>SUM(H8-D8)/D8</f>
        <v>0.19532626906590667</v>
      </c>
    </row>
    <row r="9" spans="1:12" x14ac:dyDescent="0.25">
      <c r="A9">
        <v>2.6</v>
      </c>
      <c r="B9" t="s">
        <v>177</v>
      </c>
      <c r="C9" t="s">
        <v>112</v>
      </c>
      <c r="D9" s="23">
        <v>674.27</v>
      </c>
      <c r="E9" s="23">
        <v>725.72</v>
      </c>
      <c r="F9" s="23">
        <v>799.66</v>
      </c>
      <c r="G9" s="23">
        <v>853.43</v>
      </c>
      <c r="H9" s="2">
        <v>855.15</v>
      </c>
      <c r="I9" s="23">
        <f>SUM(H9-G9)</f>
        <v>1.7200000000000273</v>
      </c>
      <c r="J9" s="5">
        <f>SUM(H9-G9)/G9</f>
        <v>2.0153966933433641E-3</v>
      </c>
      <c r="K9" s="23">
        <f>SUM(H9-D9)</f>
        <v>180.88</v>
      </c>
      <c r="L9" s="5">
        <f>SUM(H9-D9)/D9</f>
        <v>0.26826048912156852</v>
      </c>
    </row>
    <row r="10" spans="1:12" x14ac:dyDescent="0.25">
      <c r="A10">
        <v>2.6</v>
      </c>
      <c r="B10" t="s">
        <v>177</v>
      </c>
      <c r="C10" t="s">
        <v>113</v>
      </c>
      <c r="D10" s="23">
        <v>787.83</v>
      </c>
      <c r="E10" s="23">
        <v>878.42</v>
      </c>
      <c r="F10" s="23">
        <v>945.89</v>
      </c>
      <c r="G10" s="23">
        <v>991.22</v>
      </c>
      <c r="H10" s="2">
        <v>1015.72</v>
      </c>
      <c r="I10" s="23">
        <f>SUM(H10-G10)</f>
        <v>24.5</v>
      </c>
      <c r="J10" s="5">
        <f>SUM(H10-G10)/G10</f>
        <v>2.471701539516959E-2</v>
      </c>
      <c r="K10" s="23">
        <f>SUM(H10-D10)</f>
        <v>227.89</v>
      </c>
      <c r="L10" s="5">
        <f>SUM(H10-D10)/D10</f>
        <v>0.28926291204955379</v>
      </c>
    </row>
    <row r="11" spans="1:12" x14ac:dyDescent="0.25">
      <c r="A11">
        <v>2.6</v>
      </c>
      <c r="B11" t="s">
        <v>177</v>
      </c>
      <c r="C11" t="s">
        <v>114</v>
      </c>
      <c r="D11" s="23">
        <v>893.82</v>
      </c>
      <c r="E11" s="23">
        <v>966.71</v>
      </c>
      <c r="F11" s="23">
        <v>1061.6099999999999</v>
      </c>
      <c r="G11" s="23">
        <v>1105.96</v>
      </c>
      <c r="H11" s="2">
        <v>1115.5</v>
      </c>
      <c r="I11" s="23">
        <f>SUM(H11-G11)</f>
        <v>9.5399999999999636</v>
      </c>
      <c r="J11" s="5">
        <f>SUM(H11-G11)/G11</f>
        <v>8.6259900900574737E-3</v>
      </c>
      <c r="K11" s="23">
        <f>SUM(H11-D11)</f>
        <v>221.67999999999995</v>
      </c>
      <c r="L11" s="5">
        <f>SUM(H11-D11)/D11</f>
        <v>0.24801414154975268</v>
      </c>
    </row>
    <row r="12" spans="1:12" x14ac:dyDescent="0.25">
      <c r="A12">
        <v>2.6</v>
      </c>
      <c r="B12" t="s">
        <v>177</v>
      </c>
      <c r="C12" t="s">
        <v>115</v>
      </c>
      <c r="D12" s="23">
        <v>962.2</v>
      </c>
      <c r="E12" s="23">
        <v>1071.3699999999999</v>
      </c>
      <c r="F12" s="23">
        <v>1162.6300000000001</v>
      </c>
      <c r="G12" s="23">
        <v>1219.2</v>
      </c>
      <c r="H12" s="2">
        <v>1251.9100000000001</v>
      </c>
      <c r="I12" s="23">
        <f>SUM(H12-G12)</f>
        <v>32.710000000000036</v>
      </c>
      <c r="J12" s="5">
        <f>SUM(H12-G12)/G12</f>
        <v>2.6829068241469845E-2</v>
      </c>
      <c r="K12" s="23">
        <f>SUM(H12-D12)</f>
        <v>289.71000000000004</v>
      </c>
      <c r="L12" s="5">
        <f>SUM(H12-D12)/D12</f>
        <v>0.30109124922053632</v>
      </c>
    </row>
    <row r="14" spans="1:12" x14ac:dyDescent="0.25">
      <c r="A14" s="7" t="s">
        <v>213</v>
      </c>
      <c r="B14" s="19"/>
      <c r="C14" s="19"/>
      <c r="D14" s="17"/>
      <c r="E14" s="17"/>
      <c r="F14" s="17"/>
      <c r="G14" s="17"/>
      <c r="H14" s="17"/>
      <c r="I14" s="19"/>
      <c r="J14" s="19"/>
      <c r="K14" s="19"/>
      <c r="L14" s="19"/>
    </row>
    <row r="15" spans="1:12" x14ac:dyDescent="0.25">
      <c r="A15" s="1" t="s">
        <v>26</v>
      </c>
      <c r="B15" s="1" t="s">
        <v>181</v>
      </c>
      <c r="C15" s="1" t="s">
        <v>182</v>
      </c>
      <c r="D15" s="1">
        <v>2021</v>
      </c>
      <c r="E15" s="1">
        <v>2022</v>
      </c>
      <c r="F15" s="1">
        <v>2023</v>
      </c>
      <c r="G15" s="1">
        <v>2024</v>
      </c>
      <c r="H15" s="1">
        <v>2025</v>
      </c>
      <c r="I15" s="1" t="s">
        <v>63</v>
      </c>
      <c r="J15" s="1" t="s">
        <v>55</v>
      </c>
      <c r="K15" s="1" t="s">
        <v>64</v>
      </c>
      <c r="L15" s="1" t="s">
        <v>57</v>
      </c>
    </row>
    <row r="16" spans="1:12" x14ac:dyDescent="0.25">
      <c r="A16">
        <v>14.6</v>
      </c>
      <c r="B16" t="s">
        <v>109</v>
      </c>
      <c r="C16" t="s">
        <v>212</v>
      </c>
      <c r="D16" s="5">
        <v>1.0720000000000001</v>
      </c>
      <c r="E16" s="5">
        <v>1.073</v>
      </c>
      <c r="F16" s="5">
        <v>1.0772999999999999</v>
      </c>
      <c r="G16" s="5">
        <v>1.0751999999999999</v>
      </c>
      <c r="H16" s="5">
        <v>1.0871999999999999</v>
      </c>
      <c r="I16" s="5">
        <f>SUM(H16-G16)</f>
        <v>1.2000000000000011E-2</v>
      </c>
      <c r="J16" s="5">
        <f>SUM(H16-G16)/G16</f>
        <v>1.1160714285714296E-2</v>
      </c>
      <c r="K16" s="5">
        <f>SUM(H16-D16)</f>
        <v>1.519999999999988E-2</v>
      </c>
      <c r="L16" s="5">
        <f>SUM(H16-D16)/D16</f>
        <v>1.4179104477611828E-2</v>
      </c>
    </row>
    <row r="17" spans="1:12" x14ac:dyDescent="0.25">
      <c r="A17">
        <v>14.6</v>
      </c>
      <c r="B17" t="s">
        <v>109</v>
      </c>
      <c r="C17" t="s">
        <v>112</v>
      </c>
      <c r="D17" s="5">
        <v>1.0629999999999999</v>
      </c>
      <c r="E17" s="5">
        <v>1.0569999999999999</v>
      </c>
      <c r="F17" s="5">
        <v>1.0465</v>
      </c>
      <c r="G17" s="5">
        <v>1.0497000000000001</v>
      </c>
      <c r="H17" s="5">
        <v>1.0602</v>
      </c>
      <c r="I17" s="5">
        <f>SUM(H17-G17)</f>
        <v>1.0499999999999954E-2</v>
      </c>
      <c r="J17" s="5">
        <f>SUM(H17-G17)/G17</f>
        <v>1.0002857959416932E-2</v>
      </c>
      <c r="K17" s="5">
        <f>SUM(H17-D17)</f>
        <v>-2.7999999999999137E-3</v>
      </c>
      <c r="L17" s="5">
        <f>SUM(H17-D17)/D17</f>
        <v>-2.6340545625587147E-3</v>
      </c>
    </row>
    <row r="18" spans="1:12" x14ac:dyDescent="0.25">
      <c r="A18">
        <v>14.6</v>
      </c>
      <c r="B18" t="s">
        <v>109</v>
      </c>
      <c r="C18" t="s">
        <v>113</v>
      </c>
      <c r="D18" s="5">
        <v>1.069</v>
      </c>
      <c r="E18" s="5">
        <v>1.042</v>
      </c>
      <c r="F18" s="5">
        <v>1.0483</v>
      </c>
      <c r="G18" s="5">
        <v>1.0651999999999999</v>
      </c>
      <c r="H18" s="5">
        <v>1.0669999999999999</v>
      </c>
      <c r="I18" s="5">
        <f>SUM(H18-G18)</f>
        <v>1.8000000000000238E-3</v>
      </c>
      <c r="J18" s="5">
        <f>SUM(H18-G18)/G18</f>
        <v>1.6898235073225911E-3</v>
      </c>
      <c r="K18" s="5">
        <f>SUM(H18-D18)</f>
        <v>-2.0000000000000018E-3</v>
      </c>
      <c r="L18" s="5">
        <f>SUM(H18-D18)/D18</f>
        <v>-1.8709073900841926E-3</v>
      </c>
    </row>
    <row r="19" spans="1:12" x14ac:dyDescent="0.25">
      <c r="A19">
        <v>14.6</v>
      </c>
      <c r="B19" t="s">
        <v>109</v>
      </c>
      <c r="C19" t="s">
        <v>114</v>
      </c>
      <c r="D19" s="5">
        <v>1.0549999999999999</v>
      </c>
      <c r="E19" s="5">
        <v>1.0389999999999999</v>
      </c>
      <c r="F19" s="5">
        <v>1.0544</v>
      </c>
      <c r="G19" s="5">
        <v>1.0470999999999999</v>
      </c>
      <c r="H19" s="5">
        <v>1.0474000000000001</v>
      </c>
      <c r="I19" s="5">
        <f>SUM(H19-G19)</f>
        <v>3.00000000000189E-4</v>
      </c>
      <c r="J19" s="5">
        <f>SUM(H19-G19)/G19</f>
        <v>2.8650558685912428E-4</v>
      </c>
      <c r="K19" s="5">
        <f>SUM(H19-D19)</f>
        <v>-7.5999999999998291E-3</v>
      </c>
      <c r="L19" s="5">
        <f>SUM(H19-D19)/D19</f>
        <v>-7.2037914691941516E-3</v>
      </c>
    </row>
    <row r="20" spans="1:12" x14ac:dyDescent="0.25">
      <c r="A20">
        <v>14.6</v>
      </c>
      <c r="B20" t="s">
        <v>109</v>
      </c>
      <c r="C20" t="s">
        <v>115</v>
      </c>
      <c r="D20" s="5">
        <v>1.03</v>
      </c>
      <c r="E20" s="5">
        <v>1.026</v>
      </c>
      <c r="F20" s="5">
        <v>1.0578000000000001</v>
      </c>
      <c r="G20" s="5">
        <v>1.0490999999999999</v>
      </c>
      <c r="H20" s="5">
        <v>1.0485</v>
      </c>
      <c r="I20" s="5">
        <f>SUM(H20-G20)</f>
        <v>-5.9999999999993392E-4</v>
      </c>
      <c r="J20" s="5">
        <f>SUM(H20-G20)/G20</f>
        <v>-5.7191878753210749E-4</v>
      </c>
      <c r="K20" s="5">
        <f>SUM(H20-D20)</f>
        <v>1.8499999999999961E-2</v>
      </c>
      <c r="L20" s="5">
        <f>SUM(H20-D20)/D20</f>
        <v>1.7961165048543649E-2</v>
      </c>
    </row>
    <row r="21" spans="1:12" x14ac:dyDescent="0.25">
      <c r="D21" s="3"/>
      <c r="E21" s="3"/>
      <c r="F21" s="3"/>
      <c r="G21" s="3"/>
      <c r="H21" s="3"/>
    </row>
    <row r="22" spans="1:12" ht="18.75" x14ac:dyDescent="0.3">
      <c r="A22" s="36" t="s">
        <v>184</v>
      </c>
      <c r="D22" s="3"/>
      <c r="E22" s="3"/>
      <c r="F22" s="3"/>
      <c r="G22" s="3"/>
      <c r="H22" s="3"/>
    </row>
    <row r="23" spans="1:12" x14ac:dyDescent="0.25">
      <c r="D23" s="3"/>
      <c r="E23" s="3"/>
      <c r="F23" s="3"/>
      <c r="G23" s="3"/>
      <c r="H23" s="3"/>
    </row>
    <row r="24" spans="1:12" x14ac:dyDescent="0.25">
      <c r="A24" s="7" t="s">
        <v>214</v>
      </c>
      <c r="B24" s="11"/>
      <c r="C24" s="11"/>
      <c r="D24" s="11"/>
      <c r="E24" s="11"/>
      <c r="F24" s="11"/>
      <c r="G24" s="11"/>
      <c r="H24" s="11"/>
      <c r="I24" s="19"/>
      <c r="J24" s="19"/>
      <c r="K24" s="19"/>
      <c r="L24" s="19"/>
    </row>
    <row r="25" spans="1:12" x14ac:dyDescent="0.25">
      <c r="A25" s="1" t="s">
        <v>26</v>
      </c>
      <c r="B25" s="1" t="s">
        <v>215</v>
      </c>
      <c r="C25" s="1" t="s">
        <v>182</v>
      </c>
      <c r="D25" s="1">
        <v>2021</v>
      </c>
      <c r="E25" s="1">
        <v>2022</v>
      </c>
      <c r="F25" s="1">
        <v>2023</v>
      </c>
      <c r="G25" s="1">
        <v>2024</v>
      </c>
      <c r="H25" s="1">
        <v>2025</v>
      </c>
      <c r="I25" s="1" t="s">
        <v>63</v>
      </c>
      <c r="J25" s="1" t="s">
        <v>55</v>
      </c>
      <c r="K25" s="1" t="s">
        <v>64</v>
      </c>
      <c r="L25" s="1" t="s">
        <v>57</v>
      </c>
    </row>
    <row r="26" spans="1:12" x14ac:dyDescent="0.25">
      <c r="A26">
        <v>4.5999999999999996</v>
      </c>
      <c r="B26" t="s">
        <v>187</v>
      </c>
      <c r="C26" t="s">
        <v>212</v>
      </c>
      <c r="D26" s="3">
        <v>0.42</v>
      </c>
      <c r="E26" s="3">
        <v>0.39200000000000002</v>
      </c>
      <c r="F26" s="3">
        <v>0.41610000000000003</v>
      </c>
      <c r="G26" s="3">
        <v>0.43509999999999999</v>
      </c>
      <c r="H26" s="3">
        <v>0.44330000000000003</v>
      </c>
      <c r="I26" s="5">
        <f>SUM(H26-G26)</f>
        <v>8.2000000000000406E-3</v>
      </c>
      <c r="J26" s="5">
        <f>SUM(H26-G26)/G26</f>
        <v>1.8846242243162586E-2</v>
      </c>
      <c r="K26" s="5">
        <f>SUM(H26-D26)</f>
        <v>2.3300000000000043E-2</v>
      </c>
      <c r="L26" s="5">
        <f>SUM(H26-D26)/D26</f>
        <v>5.5476190476190582E-2</v>
      </c>
    </row>
    <row r="27" spans="1:12" x14ac:dyDescent="0.25">
      <c r="A27">
        <v>4.5999999999999996</v>
      </c>
      <c r="B27" t="s">
        <v>187</v>
      </c>
      <c r="C27" t="s">
        <v>112</v>
      </c>
      <c r="D27" s="3">
        <v>0.42199999999999999</v>
      </c>
      <c r="E27" s="3">
        <v>0.39700000000000002</v>
      </c>
      <c r="F27" s="3">
        <v>0.41520000000000001</v>
      </c>
      <c r="G27" s="3">
        <v>0.43469999999999998</v>
      </c>
      <c r="H27" s="3">
        <v>0.43430000000000002</v>
      </c>
      <c r="I27" s="5">
        <f>SUM(H27-G27)</f>
        <v>-3.9999999999995595E-4</v>
      </c>
      <c r="J27" s="5">
        <f>SUM(H27-G27)/G27</f>
        <v>-9.201748332182102E-4</v>
      </c>
      <c r="K27" s="5">
        <f>SUM(H27-D27)</f>
        <v>1.2300000000000033E-2</v>
      </c>
      <c r="L27" s="5">
        <f>SUM(H27-D27)/D27</f>
        <v>2.91469194312797E-2</v>
      </c>
    </row>
    <row r="28" spans="1:12" x14ac:dyDescent="0.25">
      <c r="A28">
        <v>4.5999999999999996</v>
      </c>
      <c r="B28" t="s">
        <v>187</v>
      </c>
      <c r="C28" t="s">
        <v>113</v>
      </c>
      <c r="D28" s="3">
        <v>0.39560000000000001</v>
      </c>
      <c r="E28" s="3">
        <v>0.432</v>
      </c>
      <c r="F28" s="3">
        <v>0.41499999999999998</v>
      </c>
      <c r="G28" s="3">
        <v>0.4551</v>
      </c>
      <c r="H28" s="3">
        <v>0.43519999999999998</v>
      </c>
      <c r="I28" s="5">
        <f>SUM(H28-G28)</f>
        <v>-1.9900000000000029E-2</v>
      </c>
      <c r="J28" s="5">
        <f>SUM(H28-G28)/G28</f>
        <v>-4.3726653482751107E-2</v>
      </c>
      <c r="K28" s="5">
        <f>SUM(H28-D28)</f>
        <v>3.9599999999999969E-2</v>
      </c>
      <c r="L28" s="5">
        <f>SUM(H28-D28)/D28</f>
        <v>0.10010111223458031</v>
      </c>
    </row>
    <row r="29" spans="1:12" x14ac:dyDescent="0.25">
      <c r="A29">
        <v>4.5999999999999996</v>
      </c>
      <c r="B29" t="s">
        <v>187</v>
      </c>
      <c r="C29" t="s">
        <v>114</v>
      </c>
      <c r="D29" s="3">
        <v>0.4</v>
      </c>
      <c r="E29" s="3">
        <v>0.38300000000000001</v>
      </c>
      <c r="F29" s="3">
        <v>0.35809999999999997</v>
      </c>
      <c r="G29" s="3">
        <v>0.37269999999999998</v>
      </c>
      <c r="H29" s="3">
        <v>0.39369999999999999</v>
      </c>
      <c r="I29" s="5">
        <f>SUM(H29-G29)</f>
        <v>2.1000000000000019E-2</v>
      </c>
      <c r="J29" s="5">
        <f>SUM(H29-G29)/G29</f>
        <v>5.63455862624095E-2</v>
      </c>
      <c r="K29" s="5">
        <f>SUM(H29-D29)</f>
        <v>-6.3000000000000278E-3</v>
      </c>
      <c r="L29" s="5">
        <f>SUM(H29-D29)/D29</f>
        <v>-1.5750000000000069E-2</v>
      </c>
    </row>
    <row r="30" spans="1:12" x14ac:dyDescent="0.25">
      <c r="A30">
        <v>4.5999999999999996</v>
      </c>
      <c r="B30" t="s">
        <v>187</v>
      </c>
      <c r="C30" t="s">
        <v>115</v>
      </c>
      <c r="D30" s="3">
        <v>0.28960000000000002</v>
      </c>
      <c r="E30" s="3">
        <v>0.254</v>
      </c>
      <c r="F30" s="3">
        <v>0.26769999999999999</v>
      </c>
      <c r="G30" s="3">
        <v>0.28810000000000002</v>
      </c>
      <c r="H30" s="3">
        <v>0.34810000000000002</v>
      </c>
      <c r="I30" s="5">
        <f>SUM(H30-G30)</f>
        <v>0.06</v>
      </c>
      <c r="J30" s="5">
        <f>SUM(H30-G30)/G30</f>
        <v>0.20826102047900033</v>
      </c>
      <c r="K30" s="5">
        <f>SUM(H30-D30)</f>
        <v>5.8499999999999996E-2</v>
      </c>
      <c r="L30" s="5">
        <f>SUM(H30-D30)/D30</f>
        <v>0.2020027624309392</v>
      </c>
    </row>
    <row r="31" spans="1:12" x14ac:dyDescent="0.25">
      <c r="D31" s="3"/>
      <c r="E31" s="3"/>
      <c r="F31" s="3"/>
      <c r="G31" s="3"/>
      <c r="H31" s="3"/>
    </row>
    <row r="32" spans="1:12" x14ac:dyDescent="0.25">
      <c r="A32" s="7" t="s">
        <v>216</v>
      </c>
      <c r="B32" s="11"/>
      <c r="C32" s="11"/>
      <c r="D32" s="11"/>
      <c r="E32" s="11"/>
      <c r="F32" s="11"/>
      <c r="G32" s="11"/>
      <c r="H32" s="11"/>
      <c r="I32" s="19"/>
      <c r="J32" s="19"/>
      <c r="K32" s="19"/>
      <c r="L32" s="19"/>
    </row>
    <row r="33" spans="1:12" x14ac:dyDescent="0.25">
      <c r="A33" s="1" t="s">
        <v>26</v>
      </c>
      <c r="B33" s="1" t="s">
        <v>215</v>
      </c>
      <c r="C33" s="1" t="s">
        <v>182</v>
      </c>
      <c r="D33" s="1">
        <v>2021</v>
      </c>
      <c r="E33" s="1">
        <v>2022</v>
      </c>
      <c r="F33" s="1">
        <v>2023</v>
      </c>
      <c r="G33" s="1">
        <v>2024</v>
      </c>
      <c r="H33" s="1">
        <v>2025</v>
      </c>
      <c r="I33" s="1" t="s">
        <v>63</v>
      </c>
      <c r="J33" s="1" t="s">
        <v>55</v>
      </c>
      <c r="K33" s="1" t="s">
        <v>64</v>
      </c>
      <c r="L33" s="1" t="s">
        <v>57</v>
      </c>
    </row>
    <row r="34" spans="1:12" x14ac:dyDescent="0.25">
      <c r="A34">
        <v>5.6</v>
      </c>
      <c r="B34" t="s">
        <v>189</v>
      </c>
      <c r="C34" t="s">
        <v>212</v>
      </c>
      <c r="D34" s="3">
        <v>0.21340000000000001</v>
      </c>
      <c r="E34" s="3">
        <v>0.2</v>
      </c>
      <c r="F34" s="3">
        <v>0.17710000000000001</v>
      </c>
      <c r="G34" s="3">
        <v>0.17979999999999999</v>
      </c>
      <c r="H34" s="3">
        <v>0.18870000000000001</v>
      </c>
      <c r="I34" s="5">
        <f>SUM(H34-G34)</f>
        <v>8.900000000000019E-3</v>
      </c>
      <c r="J34" s="5">
        <f>SUM(H34-G34)/G34</f>
        <v>4.949944382647397E-2</v>
      </c>
      <c r="K34" s="5">
        <f>SUM(H34-D34)</f>
        <v>-2.47E-2</v>
      </c>
      <c r="L34" s="5">
        <f>SUM(H34-D34)/D34</f>
        <v>-0.11574507966260543</v>
      </c>
    </row>
    <row r="35" spans="1:12" x14ac:dyDescent="0.25">
      <c r="A35">
        <v>5.6</v>
      </c>
      <c r="B35" t="s">
        <v>189</v>
      </c>
      <c r="C35" t="s">
        <v>112</v>
      </c>
      <c r="D35" s="3">
        <v>0.21820000000000001</v>
      </c>
      <c r="E35" s="3">
        <v>0.20499999999999999</v>
      </c>
      <c r="F35" s="3">
        <v>0.19589999999999999</v>
      </c>
      <c r="G35" s="3">
        <v>0.21110000000000001</v>
      </c>
      <c r="H35" s="3">
        <v>0.20910000000000001</v>
      </c>
      <c r="I35" s="5">
        <f>SUM(H35-G35)</f>
        <v>-2.0000000000000018E-3</v>
      </c>
      <c r="J35" s="5">
        <f>SUM(H35-G35)/G35</f>
        <v>-9.4741828517290461E-3</v>
      </c>
      <c r="K35" s="5">
        <f>SUM(H35-D35)</f>
        <v>-9.099999999999997E-3</v>
      </c>
      <c r="L35" s="5">
        <f>SUM(H35-D35)/D35</f>
        <v>-4.1704857928505944E-2</v>
      </c>
    </row>
    <row r="36" spans="1:12" x14ac:dyDescent="0.25">
      <c r="A36">
        <v>5.6</v>
      </c>
      <c r="B36" t="s">
        <v>189</v>
      </c>
      <c r="C36" t="s">
        <v>113</v>
      </c>
      <c r="D36" s="3">
        <v>0.22520000000000001</v>
      </c>
      <c r="E36" s="3">
        <v>0.22389999999999999</v>
      </c>
      <c r="F36" s="3">
        <v>0.2084</v>
      </c>
      <c r="G36" s="3">
        <v>0.2001</v>
      </c>
      <c r="H36" s="3">
        <v>0.20380000000000001</v>
      </c>
      <c r="I36" s="5">
        <f>SUM(H36-G36)</f>
        <v>3.7000000000000088E-3</v>
      </c>
      <c r="J36" s="5">
        <f>SUM(H36-G36)/G36</f>
        <v>1.8490754622688701E-2</v>
      </c>
      <c r="K36" s="5">
        <f>SUM(H36-D36)</f>
        <v>-2.1400000000000002E-2</v>
      </c>
      <c r="L36" s="5">
        <f>SUM(H36-D36)/D36</f>
        <v>-9.5026642984014212E-2</v>
      </c>
    </row>
    <row r="37" spans="1:12" x14ac:dyDescent="0.25">
      <c r="A37">
        <v>5.6</v>
      </c>
      <c r="B37" t="s">
        <v>189</v>
      </c>
      <c r="C37" t="s">
        <v>114</v>
      </c>
      <c r="D37" s="3">
        <v>0.219</v>
      </c>
      <c r="E37" s="3">
        <v>0.20599999999999999</v>
      </c>
      <c r="F37" s="3">
        <v>0.2356</v>
      </c>
      <c r="G37" s="3">
        <v>0.22750000000000001</v>
      </c>
      <c r="H37" s="3">
        <v>0.2213</v>
      </c>
      <c r="I37" s="5">
        <f>SUM(H37-G37)</f>
        <v>-6.2000000000000111E-3</v>
      </c>
      <c r="J37" s="5">
        <f>SUM(H37-G37)/G37</f>
        <v>-2.72527472527473E-2</v>
      </c>
      <c r="K37" s="5">
        <f>SUM(H37-D37)</f>
        <v>2.2999999999999965E-3</v>
      </c>
      <c r="L37" s="5">
        <f>SUM(H37-D37)/D37</f>
        <v>1.0502283105022815E-2</v>
      </c>
    </row>
    <row r="38" spans="1:12" x14ac:dyDescent="0.25">
      <c r="A38">
        <v>5.6</v>
      </c>
      <c r="B38" t="s">
        <v>189</v>
      </c>
      <c r="C38" t="s">
        <v>115</v>
      </c>
      <c r="D38" s="3">
        <v>0.25719999999999998</v>
      </c>
      <c r="E38" s="3">
        <v>0.25900000000000001</v>
      </c>
      <c r="F38" s="3">
        <v>0.2591</v>
      </c>
      <c r="G38" s="3">
        <v>0.24690000000000001</v>
      </c>
      <c r="H38" s="3">
        <v>0.23799999999999999</v>
      </c>
      <c r="I38" s="5">
        <f>SUM(H38-G38)</f>
        <v>-8.900000000000019E-3</v>
      </c>
      <c r="J38" s="5">
        <f>SUM(H38-G38)/G38</f>
        <v>-3.6046982584042195E-2</v>
      </c>
      <c r="K38" s="5">
        <f>SUM(H38-D38)</f>
        <v>-1.9199999999999995E-2</v>
      </c>
      <c r="L38" s="5">
        <f>SUM(H38-D38)/D38</f>
        <v>-7.4650077760497646E-2</v>
      </c>
    </row>
    <row r="39" spans="1:12" x14ac:dyDescent="0.25">
      <c r="D39" s="3"/>
      <c r="E39" s="3"/>
      <c r="F39" s="3"/>
      <c r="G39" s="3"/>
      <c r="H39" s="3"/>
    </row>
    <row r="40" spans="1:12" x14ac:dyDescent="0.25">
      <c r="A40" s="7" t="s">
        <v>217</v>
      </c>
      <c r="B40" s="11"/>
      <c r="C40" s="11"/>
      <c r="D40" s="11"/>
      <c r="E40" s="11"/>
      <c r="F40" s="11"/>
      <c r="G40" s="11"/>
      <c r="H40" s="11"/>
      <c r="I40" s="19"/>
      <c r="J40" s="19"/>
      <c r="K40" s="19"/>
      <c r="L40" s="19"/>
    </row>
    <row r="41" spans="1:12" x14ac:dyDescent="0.25">
      <c r="A41" s="1" t="s">
        <v>26</v>
      </c>
      <c r="B41" s="1" t="s">
        <v>215</v>
      </c>
      <c r="C41" s="1" t="s">
        <v>182</v>
      </c>
      <c r="D41" s="1">
        <v>2021</v>
      </c>
      <c r="E41" s="1">
        <v>2022</v>
      </c>
      <c r="F41" s="1">
        <v>2023</v>
      </c>
      <c r="G41" s="1">
        <v>2024</v>
      </c>
      <c r="H41" s="1">
        <v>2025</v>
      </c>
      <c r="I41" s="1" t="s">
        <v>63</v>
      </c>
      <c r="J41" s="1" t="s">
        <v>55</v>
      </c>
      <c r="K41" s="1" t="s">
        <v>64</v>
      </c>
      <c r="L41" s="1" t="s">
        <v>57</v>
      </c>
    </row>
    <row r="42" spans="1:12" x14ac:dyDescent="0.25">
      <c r="A42">
        <v>6.6</v>
      </c>
      <c r="B42" t="s">
        <v>191</v>
      </c>
      <c r="C42" t="s">
        <v>212</v>
      </c>
      <c r="D42" s="3">
        <v>6.9400000000000003E-2</v>
      </c>
      <c r="E42" s="3">
        <v>6.3E-2</v>
      </c>
      <c r="F42" s="3">
        <v>5.6000000000000001E-2</v>
      </c>
      <c r="G42" s="3">
        <v>6.0600000000000001E-2</v>
      </c>
      <c r="H42" s="3">
        <v>6.2899999999999998E-2</v>
      </c>
      <c r="I42" s="5">
        <f>SUM(H42-G42)</f>
        <v>2.2999999999999965E-3</v>
      </c>
      <c r="J42" s="5">
        <f>SUM(H42-G42)/G42</f>
        <v>3.7953795379537893E-2</v>
      </c>
      <c r="K42" s="5">
        <f>SUM(H42-D42)</f>
        <v>-6.5000000000000058E-3</v>
      </c>
      <c r="L42" s="5">
        <f>SUM(H42-D42)/D42</f>
        <v>-9.3659942363112467E-2</v>
      </c>
    </row>
    <row r="43" spans="1:12" x14ac:dyDescent="0.25">
      <c r="A43">
        <v>6.6</v>
      </c>
      <c r="B43" t="s">
        <v>191</v>
      </c>
      <c r="C43" t="s">
        <v>112</v>
      </c>
      <c r="D43" s="3">
        <v>5.3999999999999999E-2</v>
      </c>
      <c r="E43" s="3">
        <v>5.62E-2</v>
      </c>
      <c r="F43" s="3">
        <v>5.1400000000000001E-2</v>
      </c>
      <c r="G43" s="3">
        <v>5.3400000000000003E-2</v>
      </c>
      <c r="H43" s="3">
        <v>5.3800000000000001E-2</v>
      </c>
      <c r="I43" s="5">
        <f>SUM(H43-G43)</f>
        <v>3.9999999999999758E-4</v>
      </c>
      <c r="J43" s="5">
        <f>SUM(H43-G43)/G43</f>
        <v>7.4906367041198043E-3</v>
      </c>
      <c r="K43" s="5">
        <f>SUM(H43-D43)</f>
        <v>-1.9999999999999879E-4</v>
      </c>
      <c r="L43" s="5">
        <f>SUM(H43-D43)/D43</f>
        <v>-3.7037037037036813E-3</v>
      </c>
    </row>
    <row r="44" spans="1:12" x14ac:dyDescent="0.25">
      <c r="A44">
        <v>6.6</v>
      </c>
      <c r="B44" t="s">
        <v>191</v>
      </c>
      <c r="C44" t="s">
        <v>113</v>
      </c>
      <c r="D44" s="3">
        <v>5.7000000000000002E-2</v>
      </c>
      <c r="E44" s="3">
        <v>5.4399999999999997E-2</v>
      </c>
      <c r="F44" s="3">
        <v>4.9500000000000002E-2</v>
      </c>
      <c r="G44" s="3">
        <v>4.8300000000000003E-2</v>
      </c>
      <c r="H44" s="3">
        <v>4.6100000000000002E-2</v>
      </c>
      <c r="I44" s="5">
        <f>SUM(H44-G44)</f>
        <v>-2.2000000000000006E-3</v>
      </c>
      <c r="J44" s="5">
        <f>SUM(H44-G44)/G44</f>
        <v>-4.554865424430643E-2</v>
      </c>
      <c r="K44" s="5">
        <f>SUM(H44-D44)</f>
        <v>-1.09E-2</v>
      </c>
      <c r="L44" s="5">
        <f>SUM(H44-D44)/D44</f>
        <v>-0.19122807017543858</v>
      </c>
    </row>
    <row r="45" spans="1:12" x14ac:dyDescent="0.25">
      <c r="A45">
        <v>6.6</v>
      </c>
      <c r="B45" t="s">
        <v>191</v>
      </c>
      <c r="C45" t="s">
        <v>114</v>
      </c>
      <c r="D45" s="3">
        <v>5.11E-2</v>
      </c>
      <c r="E45" s="3">
        <v>4.7800000000000002E-2</v>
      </c>
      <c r="F45" s="3">
        <v>4.5100000000000001E-2</v>
      </c>
      <c r="G45" s="3">
        <v>4.9799999999999997E-2</v>
      </c>
      <c r="H45" s="3">
        <v>5.0200000000000002E-2</v>
      </c>
      <c r="I45" s="5">
        <f>SUM(H45-G45)</f>
        <v>4.0000000000000452E-4</v>
      </c>
      <c r="J45" s="5">
        <f>SUM(H45-G45)/G45</f>
        <v>8.0321285140563161E-3</v>
      </c>
      <c r="K45" s="5">
        <f>SUM(H45-D45)</f>
        <v>-8.9999999999999802E-4</v>
      </c>
      <c r="L45" s="5">
        <f>SUM(H45-D45)/D45</f>
        <v>-1.7612524461839491E-2</v>
      </c>
    </row>
    <row r="46" spans="1:12" x14ac:dyDescent="0.25">
      <c r="A46">
        <v>6.6</v>
      </c>
      <c r="B46" t="s">
        <v>191</v>
      </c>
      <c r="C46" t="s">
        <v>115</v>
      </c>
      <c r="D46" s="3">
        <v>4.8500000000000001E-2</v>
      </c>
      <c r="E46" s="3">
        <v>5.45E-2</v>
      </c>
      <c r="F46" s="3">
        <v>5.0200000000000002E-2</v>
      </c>
      <c r="G46" s="3">
        <v>4.6800000000000001E-2</v>
      </c>
      <c r="H46" s="3">
        <v>4.6100000000000002E-2</v>
      </c>
      <c r="I46" s="5">
        <f>SUM(H46-G46)</f>
        <v>-6.9999999999999923E-4</v>
      </c>
      <c r="J46" s="5">
        <f>SUM(H46-G46)/G46</f>
        <v>-1.4957264957264941E-2</v>
      </c>
      <c r="K46" s="5">
        <f>SUM(H46-D46)</f>
        <v>-2.3999999999999994E-3</v>
      </c>
      <c r="L46" s="5">
        <f>SUM(H46-D46)/D46</f>
        <v>-4.9484536082474211E-2</v>
      </c>
    </row>
    <row r="47" spans="1:12" x14ac:dyDescent="0.25">
      <c r="A47" s="15"/>
      <c r="D47" s="3"/>
      <c r="E47" s="3"/>
      <c r="F47" s="3"/>
      <c r="G47" s="3"/>
      <c r="H47" s="3"/>
    </row>
    <row r="48" spans="1:12" x14ac:dyDescent="0.25">
      <c r="A48" s="7" t="s">
        <v>218</v>
      </c>
      <c r="B48" s="11"/>
      <c r="C48" s="11"/>
      <c r="D48" s="11"/>
      <c r="E48" s="11"/>
      <c r="F48" s="11"/>
      <c r="G48" s="11"/>
      <c r="H48" s="11"/>
      <c r="I48" s="19"/>
      <c r="J48" s="19"/>
      <c r="K48" s="19"/>
      <c r="L48" s="19"/>
    </row>
    <row r="49" spans="1:12" x14ac:dyDescent="0.25">
      <c r="A49" s="1" t="s">
        <v>26</v>
      </c>
      <c r="B49" s="1" t="s">
        <v>215</v>
      </c>
      <c r="C49" s="1" t="s">
        <v>182</v>
      </c>
      <c r="D49" s="1">
        <v>2021</v>
      </c>
      <c r="E49" s="1">
        <v>2022</v>
      </c>
      <c r="F49" s="1">
        <v>2023</v>
      </c>
      <c r="G49" s="1">
        <v>2024</v>
      </c>
      <c r="H49" s="1">
        <v>2025</v>
      </c>
      <c r="I49" s="1" t="s">
        <v>63</v>
      </c>
      <c r="J49" s="1" t="s">
        <v>55</v>
      </c>
      <c r="K49" s="1" t="s">
        <v>64</v>
      </c>
      <c r="L49" s="1" t="s">
        <v>57</v>
      </c>
    </row>
    <row r="50" spans="1:12" x14ac:dyDescent="0.25">
      <c r="A50">
        <v>7.6</v>
      </c>
      <c r="B50" t="s">
        <v>193</v>
      </c>
      <c r="C50" t="s">
        <v>212</v>
      </c>
      <c r="D50" s="3">
        <v>7.9100000000000004E-2</v>
      </c>
      <c r="E50" s="3">
        <v>7.3800000000000004E-2</v>
      </c>
      <c r="F50" s="3">
        <v>8.2400000000000001E-2</v>
      </c>
      <c r="G50" s="3">
        <v>8.2799999999999999E-2</v>
      </c>
      <c r="H50" s="3">
        <v>8.2100000000000006E-2</v>
      </c>
      <c r="I50" s="5">
        <f>SUM(H50-G50)</f>
        <v>-6.999999999999923E-4</v>
      </c>
      <c r="J50" s="5">
        <f>SUM(H50-G50)/G50</f>
        <v>-8.4541062801931442E-3</v>
      </c>
      <c r="K50" s="5">
        <f>SUM(H50-D50)</f>
        <v>3.0000000000000027E-3</v>
      </c>
      <c r="L50" s="5">
        <f>SUM(H50-D50)/D50</f>
        <v>3.7926675094816717E-2</v>
      </c>
    </row>
    <row r="51" spans="1:12" x14ac:dyDescent="0.25">
      <c r="A51">
        <v>7.6</v>
      </c>
      <c r="B51" t="s">
        <v>193</v>
      </c>
      <c r="C51" t="s">
        <v>112</v>
      </c>
      <c r="D51" s="3">
        <v>7.0400000000000004E-2</v>
      </c>
      <c r="E51" s="3">
        <v>6.7000000000000004E-2</v>
      </c>
      <c r="F51" s="3">
        <v>7.0199999999999999E-2</v>
      </c>
      <c r="G51" s="3">
        <v>6.83E-2</v>
      </c>
      <c r="H51" s="3">
        <v>6.7299999999999999E-2</v>
      </c>
      <c r="I51" s="5">
        <f>SUM(H51-G51)</f>
        <v>-1.0000000000000009E-3</v>
      </c>
      <c r="J51" s="5">
        <f>SUM(H51-G51)/G51</f>
        <v>-1.464128843338215E-2</v>
      </c>
      <c r="K51" s="5">
        <f>SUM(H51-D51)</f>
        <v>-3.1000000000000055E-3</v>
      </c>
      <c r="L51" s="5">
        <f>SUM(H51-D51)/D51</f>
        <v>-4.4034090909090988E-2</v>
      </c>
    </row>
    <row r="52" spans="1:12" x14ac:dyDescent="0.25">
      <c r="A52">
        <v>7.6</v>
      </c>
      <c r="B52" t="s">
        <v>193</v>
      </c>
      <c r="C52" t="s">
        <v>113</v>
      </c>
      <c r="D52" s="3">
        <v>6.0400000000000002E-2</v>
      </c>
      <c r="E52" s="3">
        <v>6.6699999999999995E-2</v>
      </c>
      <c r="F52" s="3">
        <v>6.1400000000000003E-2</v>
      </c>
      <c r="G52" s="3">
        <v>5.8999999999999997E-2</v>
      </c>
      <c r="H52" s="3">
        <v>6.0299999999999999E-2</v>
      </c>
      <c r="I52" s="5">
        <f>SUM(H52-G52)</f>
        <v>1.3000000000000025E-3</v>
      </c>
      <c r="J52" s="5">
        <f>SUM(H52-G52)/G52</f>
        <v>2.203389830508479E-2</v>
      </c>
      <c r="K52" s="5">
        <f>SUM(H52-D52)</f>
        <v>-1.0000000000000286E-4</v>
      </c>
      <c r="L52" s="5">
        <f>SUM(H52-D52)/D52</f>
        <v>-1.655629139072895E-3</v>
      </c>
    </row>
    <row r="53" spans="1:12" x14ac:dyDescent="0.25">
      <c r="A53">
        <v>7.6</v>
      </c>
      <c r="B53" t="s">
        <v>193</v>
      </c>
      <c r="C53" t="s">
        <v>114</v>
      </c>
      <c r="D53" s="3">
        <v>6.3799999999999996E-2</v>
      </c>
      <c r="E53" s="3">
        <v>6.2E-2</v>
      </c>
      <c r="F53" s="3">
        <v>6.2399999999999997E-2</v>
      </c>
      <c r="G53" s="3">
        <v>7.2099999999999997E-2</v>
      </c>
      <c r="H53" s="3">
        <v>6.1699999999999998E-2</v>
      </c>
      <c r="I53" s="5">
        <f>SUM(H53-G53)</f>
        <v>-1.04E-2</v>
      </c>
      <c r="J53" s="5">
        <f>SUM(H53-G53)/G53</f>
        <v>-0.14424410540915394</v>
      </c>
      <c r="K53" s="5">
        <f>SUM(H53-D53)</f>
        <v>-2.0999999999999977E-3</v>
      </c>
      <c r="L53" s="5">
        <f>SUM(H53-D53)/D53</f>
        <v>-3.2915360501567362E-2</v>
      </c>
    </row>
    <row r="54" spans="1:12" x14ac:dyDescent="0.25">
      <c r="A54">
        <v>7.6</v>
      </c>
      <c r="B54" t="s">
        <v>193</v>
      </c>
      <c r="C54" t="s">
        <v>115</v>
      </c>
      <c r="D54" s="3">
        <v>6.2E-2</v>
      </c>
      <c r="E54" s="3">
        <v>6.3899999999999998E-2</v>
      </c>
      <c r="F54" s="3">
        <v>7.0000000000000007E-2</v>
      </c>
      <c r="G54" s="3">
        <v>6.5799999999999997E-2</v>
      </c>
      <c r="H54" s="3">
        <v>6.3700000000000007E-2</v>
      </c>
      <c r="I54" s="5">
        <f>SUM(H54-G54)</f>
        <v>-2.0999999999999908E-3</v>
      </c>
      <c r="J54" s="5">
        <f>SUM(H54-G54)/G54</f>
        <v>-3.1914893617021135E-2</v>
      </c>
      <c r="K54" s="5">
        <f>SUM(H54-D54)</f>
        <v>1.7000000000000071E-3</v>
      </c>
      <c r="L54" s="5">
        <f>SUM(H54-D54)/D54</f>
        <v>2.7419354838709793E-2</v>
      </c>
    </row>
    <row r="55" spans="1:12" x14ac:dyDescent="0.25">
      <c r="D55" s="3"/>
      <c r="E55" s="3"/>
      <c r="F55" s="3"/>
      <c r="G55" s="3"/>
      <c r="H55" s="3"/>
    </row>
    <row r="56" spans="1:12" x14ac:dyDescent="0.25">
      <c r="A56" s="7" t="s">
        <v>219</v>
      </c>
      <c r="B56" s="11"/>
      <c r="C56" s="11"/>
      <c r="D56" s="11"/>
      <c r="E56" s="11"/>
      <c r="F56" s="11"/>
      <c r="G56" s="11"/>
      <c r="H56" s="11"/>
      <c r="I56" s="19"/>
      <c r="J56" s="19"/>
      <c r="K56" s="19"/>
      <c r="L56" s="19"/>
    </row>
    <row r="57" spans="1:12" x14ac:dyDescent="0.25">
      <c r="A57" s="1" t="s">
        <v>26</v>
      </c>
      <c r="B57" s="1" t="s">
        <v>215</v>
      </c>
      <c r="C57" s="1" t="s">
        <v>182</v>
      </c>
      <c r="D57" s="1">
        <v>2021</v>
      </c>
      <c r="E57" s="1">
        <v>2022</v>
      </c>
      <c r="F57" s="1">
        <v>2023</v>
      </c>
      <c r="G57" s="1">
        <v>2024</v>
      </c>
      <c r="H57" s="1">
        <v>2025</v>
      </c>
      <c r="I57" s="1" t="s">
        <v>63</v>
      </c>
      <c r="J57" s="1" t="s">
        <v>55</v>
      </c>
      <c r="K57" s="1" t="s">
        <v>64</v>
      </c>
      <c r="L57" s="1" t="s">
        <v>57</v>
      </c>
    </row>
    <row r="58" spans="1:12" x14ac:dyDescent="0.25">
      <c r="A58">
        <v>8.6</v>
      </c>
      <c r="B58" t="s">
        <v>195</v>
      </c>
      <c r="C58" t="s">
        <v>212</v>
      </c>
      <c r="D58" s="3">
        <v>0</v>
      </c>
      <c r="E58" s="3">
        <v>3.8999999999999998E-3</v>
      </c>
      <c r="F58" s="3">
        <v>3.3999999999999998E-3</v>
      </c>
      <c r="G58" s="3">
        <v>5.0000000000000001E-3</v>
      </c>
      <c r="H58" s="3">
        <v>2.2000000000000001E-3</v>
      </c>
      <c r="I58" s="5">
        <f>SUM(H58-G58)</f>
        <v>-2.8E-3</v>
      </c>
      <c r="J58" s="5">
        <f>SUM(H58-G58)/G58</f>
        <v>-0.55999999999999994</v>
      </c>
      <c r="K58" s="5">
        <f>SUM(H58-D58)</f>
        <v>2.2000000000000001E-3</v>
      </c>
      <c r="L58" s="5" t="s">
        <v>38</v>
      </c>
    </row>
    <row r="59" spans="1:12" x14ac:dyDescent="0.25">
      <c r="A59">
        <v>8.6</v>
      </c>
      <c r="B59" t="s">
        <v>195</v>
      </c>
      <c r="C59" t="s">
        <v>112</v>
      </c>
      <c r="D59" s="3">
        <v>7.0000000000000001E-3</v>
      </c>
      <c r="E59" s="3">
        <v>7.9000000000000008E-3</v>
      </c>
      <c r="F59" s="3">
        <v>7.1000000000000004E-3</v>
      </c>
      <c r="G59" s="3">
        <v>6.7999999999999996E-3</v>
      </c>
      <c r="H59" s="3">
        <v>6.0000000000000001E-3</v>
      </c>
      <c r="I59" s="5">
        <f>SUM(H59-G59)</f>
        <v>-7.999999999999995E-4</v>
      </c>
      <c r="J59" s="5">
        <f>SUM(H59-G59)/G59</f>
        <v>-0.11764705882352934</v>
      </c>
      <c r="K59" s="5">
        <f>SUM(H59-D59)</f>
        <v>-1E-3</v>
      </c>
      <c r="L59" s="5">
        <f>SUM(H59-D59)/D59</f>
        <v>-0.14285714285714285</v>
      </c>
    </row>
    <row r="60" spans="1:12" x14ac:dyDescent="0.25">
      <c r="A60">
        <v>8.6</v>
      </c>
      <c r="B60" t="s">
        <v>195</v>
      </c>
      <c r="C60" t="s">
        <v>113</v>
      </c>
      <c r="D60" s="3">
        <v>9.5999999999999992E-3</v>
      </c>
      <c r="E60" s="3">
        <v>8.6E-3</v>
      </c>
      <c r="F60" s="3">
        <v>8.0000000000000002E-3</v>
      </c>
      <c r="G60" s="3">
        <v>8.0000000000000002E-3</v>
      </c>
      <c r="H60" s="3">
        <v>7.1999999999999998E-3</v>
      </c>
      <c r="I60" s="5">
        <f>SUM(H60-G60)</f>
        <v>-8.0000000000000036E-4</v>
      </c>
      <c r="J60" s="5">
        <f>SUM(H60-G60)/G60</f>
        <v>-0.10000000000000005</v>
      </c>
      <c r="K60" s="5">
        <f>SUM(H60-D60)</f>
        <v>-2.3999999999999994E-3</v>
      </c>
      <c r="L60" s="5">
        <f>SUM(H60-D60)/D60</f>
        <v>-0.24999999999999994</v>
      </c>
    </row>
    <row r="61" spans="1:12" x14ac:dyDescent="0.25">
      <c r="A61">
        <v>8.6</v>
      </c>
      <c r="B61" t="s">
        <v>195</v>
      </c>
      <c r="C61" t="s">
        <v>114</v>
      </c>
      <c r="D61" s="3">
        <v>1.01E-2</v>
      </c>
      <c r="E61" s="3">
        <v>7.1999999999999998E-3</v>
      </c>
      <c r="F61" s="3">
        <v>9.1000000000000004E-3</v>
      </c>
      <c r="G61" s="3">
        <v>8.6E-3</v>
      </c>
      <c r="H61" s="3">
        <v>6.7999999999999996E-3</v>
      </c>
      <c r="I61" s="5">
        <f>SUM(H61-G61)</f>
        <v>-1.8000000000000004E-3</v>
      </c>
      <c r="J61" s="5">
        <f>SUM(H61-G61)/G61</f>
        <v>-0.20930232558139539</v>
      </c>
      <c r="K61" s="5">
        <f>SUM(H61-D61)</f>
        <v>-3.3E-3</v>
      </c>
      <c r="L61" s="5">
        <f>SUM(H61-D61)/D61</f>
        <v>-0.32673267326732675</v>
      </c>
    </row>
    <row r="62" spans="1:12" x14ac:dyDescent="0.25">
      <c r="A62">
        <v>8.6</v>
      </c>
      <c r="B62" t="s">
        <v>195</v>
      </c>
      <c r="C62" t="s">
        <v>115</v>
      </c>
      <c r="D62" s="3">
        <v>8.9999999999999993E-3</v>
      </c>
      <c r="E62" s="3">
        <v>8.8999999999999999E-3</v>
      </c>
      <c r="F62" s="3">
        <v>0.01</v>
      </c>
      <c r="G62" s="3">
        <v>9.4999999999999998E-3</v>
      </c>
      <c r="H62" s="3">
        <v>7.6E-3</v>
      </c>
      <c r="I62" s="5">
        <f>SUM(H62-G62)</f>
        <v>-1.8999999999999998E-3</v>
      </c>
      <c r="J62" s="5">
        <f>SUM(H62-G62)/G62</f>
        <v>-0.19999999999999998</v>
      </c>
      <c r="K62" s="5">
        <f>SUM(H62-D62)</f>
        <v>-1.3999999999999993E-3</v>
      </c>
      <c r="L62" s="5">
        <f>SUM(H62-D62)/D62</f>
        <v>-0.1555555555555555</v>
      </c>
    </row>
    <row r="63" spans="1:12" x14ac:dyDescent="0.25">
      <c r="D63" s="3"/>
      <c r="E63" s="3"/>
      <c r="F63" s="3"/>
      <c r="G63" s="3"/>
      <c r="H63" s="3"/>
    </row>
    <row r="64" spans="1:12" x14ac:dyDescent="0.25">
      <c r="A64" s="7" t="s">
        <v>220</v>
      </c>
      <c r="B64" s="11"/>
      <c r="C64" s="11"/>
      <c r="D64" s="11"/>
      <c r="E64" s="11"/>
      <c r="F64" s="11"/>
      <c r="G64" s="11"/>
      <c r="H64" s="11"/>
      <c r="I64" s="19"/>
      <c r="J64" s="19"/>
      <c r="K64" s="19"/>
      <c r="L64" s="19"/>
    </row>
    <row r="65" spans="1:12" x14ac:dyDescent="0.25">
      <c r="A65" s="1" t="s">
        <v>26</v>
      </c>
      <c r="B65" s="1" t="s">
        <v>215</v>
      </c>
      <c r="C65" s="1" t="s">
        <v>182</v>
      </c>
      <c r="D65" s="1">
        <v>2021</v>
      </c>
      <c r="E65" s="1">
        <v>2022</v>
      </c>
      <c r="F65" s="1">
        <v>2023</v>
      </c>
      <c r="G65" s="1">
        <v>2024</v>
      </c>
      <c r="H65" s="1">
        <v>2025</v>
      </c>
      <c r="I65" s="1" t="s">
        <v>63</v>
      </c>
      <c r="J65" s="1" t="s">
        <v>55</v>
      </c>
      <c r="K65" s="1" t="s">
        <v>64</v>
      </c>
      <c r="L65" s="1" t="s">
        <v>57</v>
      </c>
    </row>
    <row r="66" spans="1:12" x14ac:dyDescent="0.25">
      <c r="A66">
        <v>9.6</v>
      </c>
      <c r="B66" t="s">
        <v>197</v>
      </c>
      <c r="C66" t="s">
        <v>212</v>
      </c>
      <c r="D66" s="3">
        <v>0.157</v>
      </c>
      <c r="E66" s="3">
        <v>0.153</v>
      </c>
      <c r="F66" s="3">
        <v>0.14000000000000001</v>
      </c>
      <c r="G66" s="3">
        <v>0.15409999999999999</v>
      </c>
      <c r="H66" s="3">
        <v>0.1333</v>
      </c>
      <c r="I66" s="5">
        <f>SUM(H66-G66)</f>
        <v>-2.0799999999999985E-2</v>
      </c>
      <c r="J66" s="5">
        <f>SUM(H66-G66)/G66</f>
        <v>-0.13497728747566506</v>
      </c>
      <c r="K66" s="5">
        <f>SUM(H66-D66)</f>
        <v>-2.3699999999999999E-2</v>
      </c>
      <c r="L66" s="5">
        <f>SUM(H66-D66)/D66</f>
        <v>-0.15095541401273885</v>
      </c>
    </row>
    <row r="67" spans="1:12" x14ac:dyDescent="0.25">
      <c r="A67">
        <v>9.6</v>
      </c>
      <c r="B67" t="s">
        <v>197</v>
      </c>
      <c r="C67" t="s">
        <v>112</v>
      </c>
      <c r="D67" s="3">
        <v>0.15509999999999999</v>
      </c>
      <c r="E67" s="3">
        <v>0.161</v>
      </c>
      <c r="F67" s="3">
        <v>0.14860000000000001</v>
      </c>
      <c r="G67" s="3">
        <v>0.12920000000000001</v>
      </c>
      <c r="H67" s="3">
        <v>0.1404</v>
      </c>
      <c r="I67" s="5">
        <f>SUM(H67-G67)</f>
        <v>1.1199999999999988E-2</v>
      </c>
      <c r="J67" s="5">
        <f>SUM(H67-G67)/G67</f>
        <v>8.6687306501547892E-2</v>
      </c>
      <c r="K67" s="5">
        <f>SUM(H67-D67)</f>
        <v>-1.4699999999999991E-2</v>
      </c>
      <c r="L67" s="5">
        <f>SUM(H67-D67)/D67</f>
        <v>-9.4777562862669196E-2</v>
      </c>
    </row>
    <row r="68" spans="1:12" x14ac:dyDescent="0.25">
      <c r="A68">
        <v>9.6</v>
      </c>
      <c r="B68" t="s">
        <v>197</v>
      </c>
      <c r="C68" t="s">
        <v>113</v>
      </c>
      <c r="D68" s="3">
        <v>0.1784</v>
      </c>
      <c r="E68" s="3">
        <v>0.16830000000000001</v>
      </c>
      <c r="F68" s="3">
        <v>0.15409999999999999</v>
      </c>
      <c r="G68" s="3">
        <v>0.154</v>
      </c>
      <c r="H68" s="3">
        <v>0.1449</v>
      </c>
      <c r="I68" s="5">
        <f>SUM(H68-G68)</f>
        <v>-9.099999999999997E-3</v>
      </c>
      <c r="J68" s="5">
        <f>SUM(H68-G68)/G68</f>
        <v>-5.9090909090909069E-2</v>
      </c>
      <c r="K68" s="5">
        <f>SUM(H68-D68)</f>
        <v>-3.3500000000000002E-2</v>
      </c>
      <c r="L68" s="5">
        <f>SUM(H68-D68)/D68</f>
        <v>-0.18778026905829598</v>
      </c>
    </row>
    <row r="69" spans="1:12" x14ac:dyDescent="0.25">
      <c r="A69">
        <v>9.6</v>
      </c>
      <c r="B69" t="s">
        <v>197</v>
      </c>
      <c r="C69" t="s">
        <v>114</v>
      </c>
      <c r="D69" s="3">
        <v>0.1875</v>
      </c>
      <c r="E69" s="3">
        <v>0.16500000000000001</v>
      </c>
      <c r="F69" s="3">
        <v>0.1487</v>
      </c>
      <c r="G69" s="3">
        <v>0.15479999999999999</v>
      </c>
      <c r="H69" s="3">
        <v>0.13789999999999999</v>
      </c>
      <c r="I69" s="5">
        <f>SUM(H69-G69)</f>
        <v>-1.6899999999999998E-2</v>
      </c>
      <c r="J69" s="5">
        <f>SUM(H69-G69)/G69</f>
        <v>-0.10917312661498707</v>
      </c>
      <c r="K69" s="5">
        <f>SUM(H69-D69)</f>
        <v>-4.9600000000000005E-2</v>
      </c>
      <c r="L69" s="5">
        <f>SUM(H69-D69)/D69</f>
        <v>-0.26453333333333334</v>
      </c>
    </row>
    <row r="70" spans="1:12" x14ac:dyDescent="0.25">
      <c r="A70">
        <v>9.6</v>
      </c>
      <c r="B70" t="s">
        <v>197</v>
      </c>
      <c r="C70" t="s">
        <v>115</v>
      </c>
      <c r="D70" s="3">
        <v>0.18379999999999999</v>
      </c>
      <c r="E70" s="3">
        <v>0.17299999999999999</v>
      </c>
      <c r="F70" s="3">
        <v>0.17299999999999999</v>
      </c>
      <c r="G70" s="3">
        <v>0.16200000000000001</v>
      </c>
      <c r="H70" s="3">
        <v>0.1474</v>
      </c>
      <c r="I70" s="5">
        <f>SUM(H70-G70)</f>
        <v>-1.4600000000000002E-2</v>
      </c>
      <c r="J70" s="5">
        <f>SUM(H70-G70)/G70</f>
        <v>-9.0123456790123471E-2</v>
      </c>
      <c r="K70" s="5">
        <f>SUM(H70-D70)</f>
        <v>-3.6399999999999988E-2</v>
      </c>
      <c r="L70" s="5">
        <f>SUM(H70-D70)/D70</f>
        <v>-0.19804134929270942</v>
      </c>
    </row>
    <row r="71" spans="1:12" x14ac:dyDescent="0.25">
      <c r="D71" s="3"/>
      <c r="E71" s="3"/>
      <c r="F71" s="3"/>
      <c r="G71" s="3"/>
      <c r="H71" s="3"/>
    </row>
    <row r="72" spans="1:12" ht="18.75" x14ac:dyDescent="0.3">
      <c r="A72" s="36" t="s">
        <v>198</v>
      </c>
      <c r="D72" s="3"/>
      <c r="E72" s="3"/>
      <c r="F72" s="3"/>
      <c r="G72" s="3"/>
      <c r="H72" s="3"/>
    </row>
    <row r="73" spans="1:12" x14ac:dyDescent="0.25">
      <c r="D73" s="3"/>
      <c r="E73" s="3"/>
      <c r="F73" s="3"/>
      <c r="G73" s="3"/>
      <c r="H73" s="3"/>
    </row>
    <row r="74" spans="1:12" x14ac:dyDescent="0.25">
      <c r="A74" s="7" t="s">
        <v>199</v>
      </c>
      <c r="B74" s="19"/>
      <c r="C74" s="19"/>
      <c r="D74" s="19"/>
      <c r="E74" s="7"/>
      <c r="F74" s="7"/>
      <c r="G74" s="7"/>
      <c r="H74" s="7"/>
      <c r="I74" s="19"/>
      <c r="J74" s="19"/>
      <c r="K74" s="19"/>
      <c r="L74" s="19"/>
    </row>
    <row r="75" spans="1:12" x14ac:dyDescent="0.25">
      <c r="A75" s="1" t="s">
        <v>26</v>
      </c>
      <c r="B75" s="1" t="s">
        <v>181</v>
      </c>
      <c r="C75" s="1" t="s">
        <v>182</v>
      </c>
      <c r="D75" s="1">
        <v>2021</v>
      </c>
      <c r="E75" s="1">
        <v>2022</v>
      </c>
      <c r="F75" s="1">
        <v>2023</v>
      </c>
      <c r="G75" s="1">
        <v>2024</v>
      </c>
      <c r="H75" s="1">
        <v>2025</v>
      </c>
      <c r="I75" s="1" t="s">
        <v>54</v>
      </c>
      <c r="J75" s="1" t="s">
        <v>55</v>
      </c>
      <c r="K75" s="1" t="s">
        <v>56</v>
      </c>
      <c r="L75" s="1" t="s">
        <v>57</v>
      </c>
    </row>
    <row r="76" spans="1:12" x14ac:dyDescent="0.25">
      <c r="A76">
        <v>10.6</v>
      </c>
      <c r="B76" t="s">
        <v>109</v>
      </c>
      <c r="C76" t="s">
        <v>212</v>
      </c>
      <c r="D76">
        <v>4</v>
      </c>
      <c r="E76">
        <v>4</v>
      </c>
      <c r="F76">
        <v>4</v>
      </c>
      <c r="G76">
        <v>4</v>
      </c>
      <c r="H76">
        <v>3</v>
      </c>
      <c r="I76">
        <f>SUM(H76-G76)</f>
        <v>-1</v>
      </c>
      <c r="J76" s="5">
        <f>SUM(H76-G76)/G76</f>
        <v>-0.25</v>
      </c>
      <c r="K76">
        <f>SUM(H76-D76)</f>
        <v>-1</v>
      </c>
      <c r="L76" s="5">
        <f>SUM(H76-D76)/D76</f>
        <v>-0.25</v>
      </c>
    </row>
    <row r="77" spans="1:12" x14ac:dyDescent="0.25">
      <c r="A77">
        <v>10.6</v>
      </c>
      <c r="B77" t="s">
        <v>109</v>
      </c>
      <c r="C77" t="s">
        <v>112</v>
      </c>
      <c r="D77">
        <v>4</v>
      </c>
      <c r="E77">
        <v>4</v>
      </c>
      <c r="F77">
        <v>4</v>
      </c>
      <c r="G77">
        <v>4</v>
      </c>
      <c r="H77">
        <v>4</v>
      </c>
      <c r="I77">
        <f>SUM(H77-G77)</f>
        <v>0</v>
      </c>
      <c r="J77" s="5">
        <f>SUM(H77-G77)/G77</f>
        <v>0</v>
      </c>
      <c r="K77">
        <f>SUM(H77-D77)</f>
        <v>0</v>
      </c>
      <c r="L77" s="5">
        <f>SUM(H77-D77)/D77</f>
        <v>0</v>
      </c>
    </row>
    <row r="78" spans="1:12" x14ac:dyDescent="0.25">
      <c r="A78">
        <v>10.6</v>
      </c>
      <c r="B78" t="s">
        <v>109</v>
      </c>
      <c r="C78" t="s">
        <v>113</v>
      </c>
      <c r="D78">
        <v>4</v>
      </c>
      <c r="E78">
        <v>4</v>
      </c>
      <c r="F78">
        <v>4</v>
      </c>
      <c r="G78">
        <v>4</v>
      </c>
      <c r="H78">
        <v>4</v>
      </c>
      <c r="I78">
        <f>SUM(H78-G78)</f>
        <v>0</v>
      </c>
      <c r="J78" s="5">
        <f>SUM(H78-G78)/G78</f>
        <v>0</v>
      </c>
      <c r="K78">
        <f>SUM(H78-D78)</f>
        <v>0</v>
      </c>
      <c r="L78" s="5">
        <f>SUM(H78-D78)/D78</f>
        <v>0</v>
      </c>
    </row>
    <row r="79" spans="1:12" x14ac:dyDescent="0.25">
      <c r="A79">
        <v>10.6</v>
      </c>
      <c r="B79" t="s">
        <v>109</v>
      </c>
      <c r="C79" t="s">
        <v>114</v>
      </c>
      <c r="D79">
        <v>4</v>
      </c>
      <c r="E79">
        <v>4</v>
      </c>
      <c r="F79">
        <v>4</v>
      </c>
      <c r="G79">
        <v>5</v>
      </c>
      <c r="H79">
        <v>5</v>
      </c>
      <c r="I79">
        <f>SUM(H79-G79)</f>
        <v>0</v>
      </c>
      <c r="J79" s="5">
        <f>SUM(H79-G79)/G79</f>
        <v>0</v>
      </c>
      <c r="K79">
        <f>SUM(H79-D79)</f>
        <v>1</v>
      </c>
      <c r="L79" s="5">
        <f>SUM(H79-D79)/D79</f>
        <v>0.25</v>
      </c>
    </row>
    <row r="80" spans="1:12" x14ac:dyDescent="0.25">
      <c r="A80">
        <v>10.6</v>
      </c>
      <c r="B80" t="s">
        <v>109</v>
      </c>
      <c r="C80" t="s">
        <v>115</v>
      </c>
      <c r="D80">
        <v>5</v>
      </c>
      <c r="E80">
        <v>5</v>
      </c>
      <c r="F80">
        <v>5</v>
      </c>
      <c r="G80">
        <v>5</v>
      </c>
      <c r="H80">
        <v>5</v>
      </c>
      <c r="I80">
        <f>SUM(H80-G80)</f>
        <v>0</v>
      </c>
      <c r="J80" s="5">
        <f>SUM(H80-G80)/G80</f>
        <v>0</v>
      </c>
      <c r="K80">
        <f>SUM(H80-D80)</f>
        <v>0</v>
      </c>
      <c r="L80" s="5">
        <f>SUM(H80-D80)/D80</f>
        <v>0</v>
      </c>
    </row>
    <row r="81" spans="1:12" x14ac:dyDescent="0.25">
      <c r="D81" s="3"/>
      <c r="E81" s="3"/>
      <c r="F81" s="3"/>
      <c r="G81" s="3"/>
      <c r="H81" s="3"/>
      <c r="J81" s="5"/>
      <c r="L81" s="5"/>
    </row>
    <row r="82" spans="1:12" x14ac:dyDescent="0.25">
      <c r="A82" s="7" t="s">
        <v>221</v>
      </c>
      <c r="B82" s="19"/>
      <c r="C82" s="19"/>
      <c r="D82" s="19"/>
      <c r="E82" s="7"/>
      <c r="F82" s="7"/>
      <c r="G82" s="7"/>
      <c r="H82" s="7"/>
      <c r="I82" s="19"/>
      <c r="J82" s="19"/>
      <c r="K82" s="19"/>
      <c r="L82" s="19"/>
    </row>
    <row r="83" spans="1:12" x14ac:dyDescent="0.25">
      <c r="A83" s="1" t="s">
        <v>26</v>
      </c>
      <c r="B83" s="1" t="s">
        <v>181</v>
      </c>
      <c r="C83" s="1" t="s">
        <v>182</v>
      </c>
      <c r="D83" s="1">
        <v>2021</v>
      </c>
      <c r="E83" s="1">
        <v>2022</v>
      </c>
      <c r="F83" s="1">
        <v>2023</v>
      </c>
      <c r="G83" s="1">
        <v>2024</v>
      </c>
      <c r="H83" s="1">
        <v>2025</v>
      </c>
      <c r="I83" s="1" t="s">
        <v>173</v>
      </c>
      <c r="J83" s="1" t="s">
        <v>55</v>
      </c>
      <c r="K83" s="1" t="s">
        <v>174</v>
      </c>
      <c r="L83" s="1" t="s">
        <v>57</v>
      </c>
    </row>
    <row r="84" spans="1:12" x14ac:dyDescent="0.25">
      <c r="A84">
        <v>11.6</v>
      </c>
      <c r="B84" t="s">
        <v>109</v>
      </c>
      <c r="C84" t="s">
        <v>212</v>
      </c>
      <c r="D84" s="9">
        <v>10988.43</v>
      </c>
      <c r="E84" s="9">
        <v>11540.92</v>
      </c>
      <c r="F84" s="2">
        <v>11744.69</v>
      </c>
      <c r="G84" s="2">
        <v>11570.91</v>
      </c>
      <c r="H84" s="4">
        <v>11440.82</v>
      </c>
      <c r="I84" s="23">
        <f>SUM(H84-G84)</f>
        <v>-130.09000000000015</v>
      </c>
      <c r="J84" s="12">
        <f>SUM(H84-G84)/G84</f>
        <v>-1.1242849525231823E-2</v>
      </c>
      <c r="K84" s="23">
        <f>SUM(H84-D84)</f>
        <v>452.38999999999942</v>
      </c>
      <c r="L84" s="12">
        <f>SUM(H84-D84)/D84</f>
        <v>4.1169666640275215E-2</v>
      </c>
    </row>
    <row r="85" spans="1:12" x14ac:dyDescent="0.25">
      <c r="A85">
        <v>11.6</v>
      </c>
      <c r="B85" t="s">
        <v>109</v>
      </c>
      <c r="C85" t="s">
        <v>112</v>
      </c>
      <c r="D85" s="9">
        <v>12460.88</v>
      </c>
      <c r="E85" s="9">
        <v>13289.42</v>
      </c>
      <c r="F85" s="2">
        <v>14087.62</v>
      </c>
      <c r="G85" s="2">
        <v>13993.41</v>
      </c>
      <c r="H85" s="4">
        <v>15727.42</v>
      </c>
      <c r="I85" s="23">
        <f>SUM(H85-G85)</f>
        <v>1734.0100000000002</v>
      </c>
      <c r="J85" s="12">
        <f>SUM(H85-G85)/G85</f>
        <v>0.12391618626196189</v>
      </c>
      <c r="K85" s="23">
        <f>SUM(H85-D85)</f>
        <v>3266.5400000000009</v>
      </c>
      <c r="L85" s="12">
        <f>SUM(H85-D85)/D85</f>
        <v>0.26214360462503461</v>
      </c>
    </row>
    <row r="86" spans="1:12" x14ac:dyDescent="0.25">
      <c r="A86">
        <v>11.6</v>
      </c>
      <c r="B86" t="s">
        <v>109</v>
      </c>
      <c r="C86" t="s">
        <v>113</v>
      </c>
      <c r="D86" s="9">
        <v>16083.22</v>
      </c>
      <c r="E86" s="9">
        <v>15345.7</v>
      </c>
      <c r="F86" s="2">
        <v>15758.27</v>
      </c>
      <c r="G86" s="2">
        <v>17719.48</v>
      </c>
      <c r="H86" s="4">
        <v>17865.32</v>
      </c>
      <c r="I86" s="23">
        <f>SUM(H86-G86)</f>
        <v>145.84000000000015</v>
      </c>
      <c r="J86" s="12">
        <f>SUM(H86-G86)/G86</f>
        <v>8.2304898337874563E-3</v>
      </c>
      <c r="K86" s="23">
        <f>SUM(H86-D86)</f>
        <v>1782.1000000000004</v>
      </c>
      <c r="L86" s="12">
        <f>SUM(H86-D86)/D86</f>
        <v>0.11080492587927047</v>
      </c>
    </row>
    <row r="87" spans="1:12" x14ac:dyDescent="0.25">
      <c r="A87">
        <v>11.6</v>
      </c>
      <c r="B87" t="s">
        <v>109</v>
      </c>
      <c r="C87" t="s">
        <v>114</v>
      </c>
      <c r="D87" s="9">
        <v>17032.73</v>
      </c>
      <c r="E87" s="9">
        <v>15841.17</v>
      </c>
      <c r="F87" s="2">
        <v>18987.97</v>
      </c>
      <c r="G87" s="2">
        <v>18336.77</v>
      </c>
      <c r="H87" s="4">
        <v>17384.82</v>
      </c>
      <c r="I87" s="23">
        <f>SUM(H87-G87)</f>
        <v>-951.95000000000073</v>
      </c>
      <c r="J87" s="12">
        <f>SUM(H87-G87)/G87</f>
        <v>-5.1914813786724745E-2</v>
      </c>
      <c r="K87" s="23">
        <f>SUM(H87-D87)</f>
        <v>352.09000000000015</v>
      </c>
      <c r="L87" s="12">
        <f>SUM(H87-D87)/D87</f>
        <v>2.0671377988144012E-2</v>
      </c>
    </row>
    <row r="88" spans="1:12" x14ac:dyDescent="0.25">
      <c r="A88">
        <v>11.6</v>
      </c>
      <c r="B88" t="s">
        <v>109</v>
      </c>
      <c r="C88" t="s">
        <v>115</v>
      </c>
      <c r="D88" s="9">
        <v>17934.64</v>
      </c>
      <c r="E88" s="9">
        <v>19131.13</v>
      </c>
      <c r="F88" s="2">
        <v>19203.68</v>
      </c>
      <c r="G88" s="2">
        <v>18551.189999999999</v>
      </c>
      <c r="H88" s="4">
        <v>19900</v>
      </c>
      <c r="I88" s="23">
        <f>SUM(H88-G88)</f>
        <v>1348.8100000000013</v>
      </c>
      <c r="J88" s="12">
        <f>SUM(H88-G88)/G88</f>
        <v>7.2707465127574103E-2</v>
      </c>
      <c r="K88" s="23">
        <f>SUM(H88-D88)</f>
        <v>1965.3600000000006</v>
      </c>
      <c r="L88" s="12">
        <f>SUM(H88-D88)/D88</f>
        <v>0.10958458045436098</v>
      </c>
    </row>
  </sheetData>
  <conditionalFormatting sqref="I8:L12">
    <cfRule type="cellIs" dxfId="157" priority="1" operator="lessThan">
      <formula>0</formula>
    </cfRule>
    <cfRule type="cellIs" dxfId="156" priority="2" operator="greaterThan">
      <formula>0</formula>
    </cfRule>
  </conditionalFormatting>
  <conditionalFormatting sqref="I16:L20">
    <cfRule type="cellIs" dxfId="155" priority="81" operator="lessThan">
      <formula>0</formula>
    </cfRule>
    <cfRule type="cellIs" dxfId="154" priority="82" operator="greaterThan">
      <formula>0</formula>
    </cfRule>
  </conditionalFormatting>
  <conditionalFormatting sqref="I26:L30">
    <cfRule type="cellIs" dxfId="153" priority="71" operator="lessThan">
      <formula>0</formula>
    </cfRule>
    <cfRule type="cellIs" dxfId="152" priority="72" operator="greaterThan">
      <formula>0</formula>
    </cfRule>
  </conditionalFormatting>
  <conditionalFormatting sqref="I34:L38">
    <cfRule type="cellIs" dxfId="151" priority="61" operator="lessThan">
      <formula>0</formula>
    </cfRule>
    <cfRule type="cellIs" dxfId="150" priority="62" operator="greaterThan">
      <formula>0</formula>
    </cfRule>
  </conditionalFormatting>
  <conditionalFormatting sqref="I42:L46">
    <cfRule type="cellIs" dxfId="149" priority="51" operator="lessThan">
      <formula>0</formula>
    </cfRule>
    <cfRule type="cellIs" dxfId="148" priority="52" operator="greaterThan">
      <formula>0</formula>
    </cfRule>
  </conditionalFormatting>
  <conditionalFormatting sqref="I50:L54">
    <cfRule type="cellIs" dxfId="147" priority="41" operator="lessThan">
      <formula>0</formula>
    </cfRule>
    <cfRule type="cellIs" dxfId="146" priority="42" operator="greaterThan">
      <formula>0</formula>
    </cfRule>
  </conditionalFormatting>
  <conditionalFormatting sqref="I58:L62">
    <cfRule type="cellIs" dxfId="145" priority="31" operator="lessThan">
      <formula>0</formula>
    </cfRule>
    <cfRule type="cellIs" dxfId="144" priority="32" operator="greaterThan">
      <formula>0</formula>
    </cfRule>
  </conditionalFormatting>
  <conditionalFormatting sqref="I66:L70">
    <cfRule type="cellIs" dxfId="143" priority="21" operator="lessThan">
      <formula>0</formula>
    </cfRule>
    <cfRule type="cellIs" dxfId="142" priority="22" operator="greaterThan">
      <formula>0</formula>
    </cfRule>
  </conditionalFormatting>
  <conditionalFormatting sqref="I76:L81">
    <cfRule type="cellIs" dxfId="141" priority="9" operator="lessThan">
      <formula>0</formula>
    </cfRule>
    <cfRule type="cellIs" dxfId="140" priority="10" operator="greaterThan">
      <formula>0</formula>
    </cfRule>
  </conditionalFormatting>
  <conditionalFormatting sqref="I84:L88">
    <cfRule type="cellIs" dxfId="139" priority="3" operator="lessThan">
      <formula>0</formula>
    </cfRule>
    <cfRule type="cellIs" dxfId="138" priority="4" operator="greaterThan">
      <formula>0</formula>
    </cfRule>
  </conditionalFormatting>
  <hyperlinks>
    <hyperlink ref="A2" r:id="rId1" xr:uid="{01257783-999E-4924-BFE7-A7F2C76EA3CA}"/>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F7E2D7-97FC-4164-8831-B98EB68D5610}">
  <dimension ref="A1:L200"/>
  <sheetViews>
    <sheetView topLeftCell="B65" zoomScaleNormal="100" workbookViewId="0">
      <selection activeCell="I129" sqref="I129"/>
    </sheetView>
  </sheetViews>
  <sheetFormatPr defaultRowHeight="15" x14ac:dyDescent="0.25"/>
  <cols>
    <col min="2" max="2" width="12.140625" bestFit="1" customWidth="1"/>
    <col min="3" max="3" width="24.85546875" customWidth="1"/>
    <col min="4" max="6" width="13.85546875" bestFit="1" customWidth="1"/>
    <col min="7" max="8" width="21.85546875" customWidth="1"/>
    <col min="9" max="9" width="21.140625" customWidth="1"/>
    <col min="10" max="10" width="20.140625" customWidth="1"/>
    <col min="11" max="11" width="21.42578125" customWidth="1"/>
    <col min="12" max="12" width="20.85546875" customWidth="1"/>
  </cols>
  <sheetData>
    <row r="1" spans="1:12" ht="21" x14ac:dyDescent="0.35">
      <c r="A1" s="55" t="s">
        <v>222</v>
      </c>
      <c r="B1" s="54"/>
      <c r="C1" s="54"/>
      <c r="D1" s="54"/>
      <c r="E1" s="54"/>
      <c r="F1" s="54"/>
      <c r="G1" s="54"/>
      <c r="H1" s="54"/>
      <c r="I1" s="54"/>
      <c r="J1" s="54"/>
      <c r="K1" s="54"/>
      <c r="L1" s="54"/>
    </row>
    <row r="2" spans="1:12" x14ac:dyDescent="0.25">
      <c r="A2" s="15" t="s">
        <v>223</v>
      </c>
    </row>
    <row r="4" spans="1:12" ht="18.75" x14ac:dyDescent="0.3">
      <c r="A4" s="36" t="s">
        <v>169</v>
      </c>
    </row>
    <row r="6" spans="1:12" x14ac:dyDescent="0.25">
      <c r="A6" s="7" t="s">
        <v>224</v>
      </c>
      <c r="B6" s="19"/>
      <c r="C6" s="19"/>
      <c r="D6" s="19"/>
      <c r="E6" s="19"/>
      <c r="F6" s="19"/>
      <c r="G6" s="19"/>
      <c r="H6" s="19"/>
      <c r="I6" s="19"/>
      <c r="J6" s="19"/>
      <c r="K6" s="19"/>
      <c r="L6" s="19"/>
    </row>
    <row r="7" spans="1:12" x14ac:dyDescent="0.25">
      <c r="A7" s="1" t="s">
        <v>26</v>
      </c>
      <c r="B7" s="1" t="s">
        <v>171</v>
      </c>
      <c r="C7" s="1" t="s">
        <v>225</v>
      </c>
      <c r="D7" s="1">
        <v>2021</v>
      </c>
      <c r="E7" s="1">
        <v>2022</v>
      </c>
      <c r="F7" s="1">
        <v>2023</v>
      </c>
      <c r="G7" s="1">
        <v>2024</v>
      </c>
      <c r="H7" s="1">
        <v>2025</v>
      </c>
      <c r="I7" s="1" t="s">
        <v>173</v>
      </c>
      <c r="J7" s="1" t="s">
        <v>55</v>
      </c>
      <c r="K7" s="1" t="s">
        <v>174</v>
      </c>
      <c r="L7" s="1" t="s">
        <v>57</v>
      </c>
    </row>
    <row r="8" spans="1:12" x14ac:dyDescent="0.25">
      <c r="A8">
        <v>2.4</v>
      </c>
      <c r="B8" t="s">
        <v>177</v>
      </c>
      <c r="C8" t="s">
        <v>66</v>
      </c>
      <c r="D8" s="23">
        <v>723.37</v>
      </c>
      <c r="E8" s="23">
        <v>790.68</v>
      </c>
      <c r="F8" s="23">
        <v>829.41</v>
      </c>
      <c r="G8" s="23">
        <v>860.06</v>
      </c>
      <c r="H8" s="2">
        <v>841.47</v>
      </c>
      <c r="I8" s="23">
        <f t="shared" ref="I8:I23" si="0">SUM(H8-G8)</f>
        <v>-18.589999999999918</v>
      </c>
      <c r="J8" s="5">
        <f t="shared" ref="J8:J23" si="1">SUM(H8-G8)/G8</f>
        <v>-2.1614771062483919E-2</v>
      </c>
      <c r="K8" s="23">
        <f t="shared" ref="K8:K23" si="2">SUM(H8-D8)</f>
        <v>118.10000000000002</v>
      </c>
      <c r="L8" s="5">
        <f t="shared" ref="L8:L23" si="3">SUM(H8-D8)/D8</f>
        <v>0.16326361336522116</v>
      </c>
    </row>
    <row r="9" spans="1:12" x14ac:dyDescent="0.25">
      <c r="A9">
        <v>2.4</v>
      </c>
      <c r="B9" t="s">
        <v>177</v>
      </c>
      <c r="C9" t="s">
        <v>67</v>
      </c>
      <c r="D9" s="23">
        <v>571.39</v>
      </c>
      <c r="E9" s="23">
        <v>687.74</v>
      </c>
      <c r="F9" s="23">
        <v>709.62</v>
      </c>
      <c r="G9" s="23">
        <v>746.36</v>
      </c>
      <c r="H9" s="2">
        <v>734.91</v>
      </c>
      <c r="I9" s="23">
        <f t="shared" si="0"/>
        <v>-11.450000000000045</v>
      </c>
      <c r="J9" s="5">
        <f t="shared" si="1"/>
        <v>-1.5341122246637072E-2</v>
      </c>
      <c r="K9" s="23">
        <f t="shared" si="2"/>
        <v>163.51999999999998</v>
      </c>
      <c r="L9" s="5">
        <f t="shared" si="3"/>
        <v>0.28617931710390448</v>
      </c>
    </row>
    <row r="10" spans="1:12" x14ac:dyDescent="0.25">
      <c r="A10">
        <v>2.4</v>
      </c>
      <c r="B10" t="s">
        <v>177</v>
      </c>
      <c r="C10" t="s">
        <v>68</v>
      </c>
      <c r="D10" s="23">
        <v>635.14</v>
      </c>
      <c r="E10" s="23">
        <v>663.11</v>
      </c>
      <c r="F10" s="23">
        <v>753.02</v>
      </c>
      <c r="G10" s="23">
        <v>787.46</v>
      </c>
      <c r="H10" s="2">
        <v>754.62</v>
      </c>
      <c r="I10" s="23">
        <f t="shared" si="0"/>
        <v>-32.840000000000032</v>
      </c>
      <c r="J10" s="5">
        <f t="shared" si="1"/>
        <v>-4.1703705585045631E-2</v>
      </c>
      <c r="K10" s="23">
        <f t="shared" si="2"/>
        <v>119.48000000000002</v>
      </c>
      <c r="L10" s="5">
        <f t="shared" si="3"/>
        <v>0.1881160059199547</v>
      </c>
    </row>
    <row r="11" spans="1:12" x14ac:dyDescent="0.25">
      <c r="A11">
        <v>2.4</v>
      </c>
      <c r="B11" t="s">
        <v>177</v>
      </c>
      <c r="C11" t="s">
        <v>69</v>
      </c>
      <c r="D11" s="23">
        <v>650</v>
      </c>
      <c r="E11" s="23">
        <v>722.81</v>
      </c>
      <c r="F11" s="23">
        <v>839.37</v>
      </c>
      <c r="G11" s="23">
        <v>790.47</v>
      </c>
      <c r="H11" s="2">
        <v>860.03</v>
      </c>
      <c r="I11" s="23">
        <f t="shared" si="0"/>
        <v>69.559999999999945</v>
      </c>
      <c r="J11" s="5">
        <f t="shared" si="1"/>
        <v>8.7998279504598459E-2</v>
      </c>
      <c r="K11" s="23">
        <f t="shared" si="2"/>
        <v>210.02999999999997</v>
      </c>
      <c r="L11" s="5">
        <f t="shared" si="3"/>
        <v>0.3231230769230769</v>
      </c>
    </row>
    <row r="12" spans="1:12" x14ac:dyDescent="0.25">
      <c r="A12">
        <v>2.4</v>
      </c>
      <c r="B12" t="s">
        <v>177</v>
      </c>
      <c r="C12" t="s">
        <v>70</v>
      </c>
      <c r="D12" s="23">
        <v>577.25</v>
      </c>
      <c r="E12" s="23">
        <v>659.2</v>
      </c>
      <c r="F12" s="23">
        <v>695.54</v>
      </c>
      <c r="G12" s="23">
        <v>738.82</v>
      </c>
      <c r="H12" s="2">
        <v>755.17</v>
      </c>
      <c r="I12" s="23">
        <f t="shared" si="0"/>
        <v>16.349999999999909</v>
      </c>
      <c r="J12" s="5">
        <f t="shared" si="1"/>
        <v>2.2129882786064141E-2</v>
      </c>
      <c r="K12" s="23">
        <f t="shared" si="2"/>
        <v>177.91999999999996</v>
      </c>
      <c r="L12" s="5">
        <f t="shared" si="3"/>
        <v>0.30822000866175825</v>
      </c>
    </row>
    <row r="13" spans="1:12" x14ac:dyDescent="0.25">
      <c r="A13">
        <v>2.4</v>
      </c>
      <c r="B13" t="s">
        <v>177</v>
      </c>
      <c r="C13" t="s">
        <v>71</v>
      </c>
      <c r="D13" s="23">
        <v>587.59</v>
      </c>
      <c r="E13" s="23">
        <v>662.62</v>
      </c>
      <c r="F13" s="23">
        <v>741.76</v>
      </c>
      <c r="G13" s="23">
        <v>767.69</v>
      </c>
      <c r="H13" s="2">
        <v>803.19</v>
      </c>
      <c r="I13" s="23">
        <f t="shared" si="0"/>
        <v>35.5</v>
      </c>
      <c r="J13" s="5">
        <f t="shared" si="1"/>
        <v>4.6242623975823571E-2</v>
      </c>
      <c r="K13" s="23">
        <f t="shared" si="2"/>
        <v>215.60000000000002</v>
      </c>
      <c r="L13" s="5">
        <f t="shared" si="3"/>
        <v>0.36692251399785569</v>
      </c>
    </row>
    <row r="14" spans="1:12" x14ac:dyDescent="0.25">
      <c r="A14">
        <v>2.4</v>
      </c>
      <c r="B14" t="s">
        <v>177</v>
      </c>
      <c r="C14" t="s">
        <v>72</v>
      </c>
      <c r="D14" s="23">
        <v>625.46</v>
      </c>
      <c r="E14" s="23">
        <v>648.1</v>
      </c>
      <c r="F14" s="23">
        <v>692.11</v>
      </c>
      <c r="G14" s="23">
        <v>681.71</v>
      </c>
      <c r="H14" s="2">
        <v>678.36</v>
      </c>
      <c r="I14" s="23">
        <f t="shared" si="0"/>
        <v>-3.3500000000000227</v>
      </c>
      <c r="J14" s="5">
        <f t="shared" si="1"/>
        <v>-4.9141130392689305E-3</v>
      </c>
      <c r="K14" s="23">
        <f t="shared" si="2"/>
        <v>52.899999999999977</v>
      </c>
      <c r="L14" s="5">
        <f t="shared" si="3"/>
        <v>8.4577750775429242E-2</v>
      </c>
    </row>
    <row r="15" spans="1:12" x14ac:dyDescent="0.25">
      <c r="A15">
        <v>2.4</v>
      </c>
      <c r="B15" t="s">
        <v>177</v>
      </c>
      <c r="C15" t="s">
        <v>73</v>
      </c>
      <c r="D15" s="23">
        <v>645.36</v>
      </c>
      <c r="E15" s="23">
        <v>758.84</v>
      </c>
      <c r="F15" s="23">
        <v>799.52</v>
      </c>
      <c r="G15" s="23">
        <v>822.69</v>
      </c>
      <c r="H15" s="2">
        <v>860.9</v>
      </c>
      <c r="I15" s="23">
        <f t="shared" si="0"/>
        <v>38.209999999999923</v>
      </c>
      <c r="J15" s="5">
        <f t="shared" si="1"/>
        <v>4.6445198069746708E-2</v>
      </c>
      <c r="K15" s="23">
        <f t="shared" si="2"/>
        <v>215.53999999999996</v>
      </c>
      <c r="L15" s="5">
        <f t="shared" si="3"/>
        <v>0.33398413288707074</v>
      </c>
    </row>
    <row r="16" spans="1:12" x14ac:dyDescent="0.25">
      <c r="A16">
        <v>2.4</v>
      </c>
      <c r="B16" t="s">
        <v>177</v>
      </c>
      <c r="C16" t="s">
        <v>74</v>
      </c>
      <c r="D16" s="23">
        <v>598.14</v>
      </c>
      <c r="E16" s="23">
        <v>670.1</v>
      </c>
      <c r="F16" s="23">
        <v>704.37</v>
      </c>
      <c r="G16" s="23">
        <v>741.17</v>
      </c>
      <c r="H16" s="2">
        <v>742.64</v>
      </c>
      <c r="I16" s="23">
        <f t="shared" si="0"/>
        <v>1.4700000000000273</v>
      </c>
      <c r="J16" s="5">
        <f t="shared" si="1"/>
        <v>1.9833506482993474E-3</v>
      </c>
      <c r="K16" s="23">
        <f t="shared" si="2"/>
        <v>144.5</v>
      </c>
      <c r="L16" s="5">
        <f t="shared" si="3"/>
        <v>0.24158223827197647</v>
      </c>
    </row>
    <row r="17" spans="1:12" x14ac:dyDescent="0.25">
      <c r="A17">
        <v>2.4</v>
      </c>
      <c r="B17" t="s">
        <v>177</v>
      </c>
      <c r="C17" t="s">
        <v>75</v>
      </c>
      <c r="D17" s="23">
        <v>632.9</v>
      </c>
      <c r="E17" s="23">
        <v>689.19</v>
      </c>
      <c r="F17" s="23">
        <v>753.56</v>
      </c>
      <c r="G17" s="23">
        <v>775.67</v>
      </c>
      <c r="H17" s="2">
        <v>798.08</v>
      </c>
      <c r="I17" s="23">
        <f t="shared" si="0"/>
        <v>22.410000000000082</v>
      </c>
      <c r="J17" s="5">
        <f t="shared" si="1"/>
        <v>2.8891152165225011E-2</v>
      </c>
      <c r="K17" s="23">
        <f t="shared" si="2"/>
        <v>165.18000000000006</v>
      </c>
      <c r="L17" s="5">
        <f t="shared" si="3"/>
        <v>0.26098909780376056</v>
      </c>
    </row>
    <row r="18" spans="1:12" x14ac:dyDescent="0.25">
      <c r="A18">
        <v>2.4</v>
      </c>
      <c r="B18" t="s">
        <v>177</v>
      </c>
      <c r="C18" t="s">
        <v>76</v>
      </c>
      <c r="D18" s="23">
        <v>558.73</v>
      </c>
      <c r="E18" s="23">
        <v>560.70000000000005</v>
      </c>
      <c r="F18" s="23">
        <v>726.32</v>
      </c>
      <c r="G18" s="23">
        <v>720.76</v>
      </c>
      <c r="H18" s="2">
        <v>749.5</v>
      </c>
      <c r="I18" s="23">
        <f t="shared" si="0"/>
        <v>28.740000000000009</v>
      </c>
      <c r="J18" s="5">
        <f t="shared" si="1"/>
        <v>3.9874576835562475E-2</v>
      </c>
      <c r="K18" s="23">
        <f t="shared" si="2"/>
        <v>190.76999999999998</v>
      </c>
      <c r="L18" s="5">
        <f t="shared" si="3"/>
        <v>0.3414350401804091</v>
      </c>
    </row>
    <row r="19" spans="1:12" x14ac:dyDescent="0.25">
      <c r="A19">
        <v>2.4</v>
      </c>
      <c r="B19" t="s">
        <v>177</v>
      </c>
      <c r="C19" t="s">
        <v>77</v>
      </c>
      <c r="D19" s="23">
        <v>584.91999999999996</v>
      </c>
      <c r="E19" s="23">
        <v>637.98</v>
      </c>
      <c r="F19" s="23">
        <v>698.71</v>
      </c>
      <c r="G19" s="23">
        <v>742.76</v>
      </c>
      <c r="H19" s="2">
        <v>673.24</v>
      </c>
      <c r="I19" s="23">
        <f t="shared" si="0"/>
        <v>-69.519999999999982</v>
      </c>
      <c r="J19" s="5">
        <f t="shared" si="1"/>
        <v>-9.359685497334265E-2</v>
      </c>
      <c r="K19" s="23">
        <f t="shared" si="2"/>
        <v>88.32000000000005</v>
      </c>
      <c r="L19" s="5">
        <f t="shared" si="3"/>
        <v>0.15099500786432343</v>
      </c>
    </row>
    <row r="20" spans="1:12" x14ac:dyDescent="0.25">
      <c r="A20">
        <v>2.4</v>
      </c>
      <c r="B20" t="s">
        <v>177</v>
      </c>
      <c r="C20" t="s">
        <v>78</v>
      </c>
      <c r="D20" s="23">
        <v>415.41</v>
      </c>
      <c r="E20" s="23">
        <v>496.17</v>
      </c>
      <c r="F20" s="23">
        <v>551.72</v>
      </c>
      <c r="G20" s="23">
        <v>724.28</v>
      </c>
      <c r="H20" s="2">
        <v>641.67999999999995</v>
      </c>
      <c r="I20" s="23">
        <f t="shared" si="0"/>
        <v>-82.600000000000023</v>
      </c>
      <c r="J20" s="5">
        <f t="shared" si="1"/>
        <v>-0.11404429226266088</v>
      </c>
      <c r="K20" s="23">
        <f t="shared" si="2"/>
        <v>226.26999999999992</v>
      </c>
      <c r="L20" s="5">
        <f t="shared" si="3"/>
        <v>0.544690787414843</v>
      </c>
    </row>
    <row r="21" spans="1:12" x14ac:dyDescent="0.25">
      <c r="A21">
        <v>2.4</v>
      </c>
      <c r="B21" t="s">
        <v>177</v>
      </c>
      <c r="C21" t="s">
        <v>79</v>
      </c>
      <c r="D21" s="23">
        <v>643.29</v>
      </c>
      <c r="E21" s="23">
        <v>675.48</v>
      </c>
      <c r="F21" s="23">
        <v>717.24</v>
      </c>
      <c r="G21" s="23">
        <v>748.98</v>
      </c>
      <c r="H21" s="2">
        <v>739.52</v>
      </c>
      <c r="I21" s="23">
        <f t="shared" si="0"/>
        <v>-9.4600000000000364</v>
      </c>
      <c r="J21" s="5">
        <f t="shared" si="1"/>
        <v>-1.2630510828059542E-2</v>
      </c>
      <c r="K21" s="23">
        <f t="shared" si="2"/>
        <v>96.230000000000018</v>
      </c>
      <c r="L21" s="5">
        <f t="shared" si="3"/>
        <v>0.14959038691725354</v>
      </c>
    </row>
    <row r="22" spans="1:12" x14ac:dyDescent="0.25">
      <c r="A22">
        <v>2.4</v>
      </c>
      <c r="B22" t="s">
        <v>177</v>
      </c>
      <c r="C22" t="s">
        <v>80</v>
      </c>
      <c r="D22" s="23">
        <v>645.38</v>
      </c>
      <c r="E22" s="23">
        <v>670.39</v>
      </c>
      <c r="F22" s="23">
        <v>755.96</v>
      </c>
      <c r="G22" s="23">
        <v>735.19</v>
      </c>
      <c r="H22" s="2">
        <v>799.55</v>
      </c>
      <c r="I22" s="23">
        <f t="shared" si="0"/>
        <v>64.3599999999999</v>
      </c>
      <c r="J22" s="5">
        <f t="shared" si="1"/>
        <v>8.75419959466259E-2</v>
      </c>
      <c r="K22" s="23">
        <f t="shared" si="2"/>
        <v>154.16999999999996</v>
      </c>
      <c r="L22" s="5">
        <f t="shared" si="3"/>
        <v>0.23888251882611788</v>
      </c>
    </row>
    <row r="23" spans="1:12" x14ac:dyDescent="0.25">
      <c r="A23">
        <v>2.4</v>
      </c>
      <c r="B23" t="s">
        <v>177</v>
      </c>
      <c r="C23" t="s">
        <v>81</v>
      </c>
      <c r="D23" s="23">
        <v>538.97</v>
      </c>
      <c r="E23" s="23">
        <v>452.1</v>
      </c>
      <c r="F23" s="23">
        <v>603.19000000000005</v>
      </c>
      <c r="G23" s="23">
        <v>556.5</v>
      </c>
      <c r="H23" s="2">
        <v>561.07000000000005</v>
      </c>
      <c r="I23" s="23">
        <f t="shared" si="0"/>
        <v>4.57000000000005</v>
      </c>
      <c r="J23" s="5">
        <f t="shared" si="1"/>
        <v>8.212039532794339E-3</v>
      </c>
      <c r="K23" s="23">
        <f t="shared" si="2"/>
        <v>22.100000000000023</v>
      </c>
      <c r="L23" s="5">
        <f t="shared" si="3"/>
        <v>4.1004137521568958E-2</v>
      </c>
    </row>
    <row r="24" spans="1:12" x14ac:dyDescent="0.25">
      <c r="A24" s="39"/>
      <c r="D24" s="3"/>
      <c r="E24" s="3"/>
      <c r="F24" s="3"/>
      <c r="G24" s="3"/>
      <c r="H24" s="3"/>
      <c r="I24" s="23"/>
      <c r="J24" s="12"/>
      <c r="K24" s="23"/>
      <c r="L24" s="12"/>
    </row>
    <row r="25" spans="1:12" x14ac:dyDescent="0.25">
      <c r="A25" s="7" t="s">
        <v>226</v>
      </c>
      <c r="B25" s="19"/>
      <c r="C25" s="19"/>
      <c r="D25" s="11"/>
      <c r="E25" s="11"/>
      <c r="F25" s="11"/>
      <c r="G25" s="11"/>
      <c r="H25" s="11"/>
      <c r="I25" s="19"/>
      <c r="J25" s="19"/>
      <c r="K25" s="19"/>
      <c r="L25" s="19"/>
    </row>
    <row r="26" spans="1:12" x14ac:dyDescent="0.25">
      <c r="A26" s="1" t="s">
        <v>26</v>
      </c>
      <c r="B26" s="1" t="s">
        <v>181</v>
      </c>
      <c r="C26" s="1" t="s">
        <v>182</v>
      </c>
      <c r="D26" s="1">
        <v>2021</v>
      </c>
      <c r="E26" s="1">
        <v>2022</v>
      </c>
      <c r="F26" s="1">
        <v>2023</v>
      </c>
      <c r="G26" s="1">
        <v>2024</v>
      </c>
      <c r="H26" s="1">
        <v>2025</v>
      </c>
      <c r="I26" s="1" t="s">
        <v>63</v>
      </c>
      <c r="J26" s="1" t="s">
        <v>55</v>
      </c>
      <c r="K26" s="1" t="s">
        <v>64</v>
      </c>
      <c r="L26" s="1" t="s">
        <v>57</v>
      </c>
    </row>
    <row r="27" spans="1:12" x14ac:dyDescent="0.25">
      <c r="A27">
        <v>14.2</v>
      </c>
      <c r="B27" t="s">
        <v>225</v>
      </c>
      <c r="C27" t="s">
        <v>66</v>
      </c>
      <c r="D27" s="3">
        <v>1.105</v>
      </c>
      <c r="E27" s="3">
        <v>1.097</v>
      </c>
      <c r="F27" s="3">
        <v>1.1223000000000001</v>
      </c>
      <c r="G27" s="5">
        <v>1.1335999999999999</v>
      </c>
      <c r="H27" s="3">
        <v>1.1419999999999999</v>
      </c>
      <c r="I27" s="5">
        <f t="shared" ref="I27:I42" si="4">SUM(H27-G27)</f>
        <v>8.3999999999999631E-3</v>
      </c>
      <c r="J27" s="5">
        <f t="shared" ref="J27:J42" si="5">SUM(H27-G27)/G27</f>
        <v>7.4100211714890288E-3</v>
      </c>
      <c r="K27" s="5">
        <f t="shared" ref="K27:K42" si="6">SUM(H27-D27)</f>
        <v>3.6999999999999922E-2</v>
      </c>
      <c r="L27" s="5">
        <f t="shared" ref="L27:L42" si="7">SUM(H27-D27)/D27</f>
        <v>3.3484162895927531E-2</v>
      </c>
    </row>
    <row r="28" spans="1:12" x14ac:dyDescent="0.25">
      <c r="A28">
        <v>14.2</v>
      </c>
      <c r="B28" t="s">
        <v>225</v>
      </c>
      <c r="C28" t="s">
        <v>67</v>
      </c>
      <c r="D28" s="3">
        <v>1.0289999999999999</v>
      </c>
      <c r="E28" s="3">
        <v>1.012</v>
      </c>
      <c r="F28" s="3">
        <v>0.97819999999999996</v>
      </c>
      <c r="G28" s="5">
        <v>0.9929</v>
      </c>
      <c r="H28" s="3">
        <v>1.0043</v>
      </c>
      <c r="I28" s="5">
        <f t="shared" si="4"/>
        <v>1.1399999999999966E-2</v>
      </c>
      <c r="J28" s="5">
        <f t="shared" si="5"/>
        <v>1.1481518783361835E-2</v>
      </c>
      <c r="K28" s="5">
        <f t="shared" si="6"/>
        <v>-2.4699999999999944E-2</v>
      </c>
      <c r="L28" s="5">
        <f t="shared" si="7"/>
        <v>-2.4003887269193339E-2</v>
      </c>
    </row>
    <row r="29" spans="1:12" x14ac:dyDescent="0.25">
      <c r="A29">
        <v>14.2</v>
      </c>
      <c r="B29" t="s">
        <v>225</v>
      </c>
      <c r="C29" t="s">
        <v>68</v>
      </c>
      <c r="D29" s="3">
        <v>1.075</v>
      </c>
      <c r="E29" s="3">
        <v>1.0629999999999999</v>
      </c>
      <c r="F29" s="3">
        <v>1.0327</v>
      </c>
      <c r="G29" s="5">
        <v>1.0659000000000001</v>
      </c>
      <c r="H29" s="3">
        <v>1.0644</v>
      </c>
      <c r="I29" s="5">
        <f t="shared" si="4"/>
        <v>-1.5000000000000568E-3</v>
      </c>
      <c r="J29" s="5">
        <f t="shared" si="5"/>
        <v>-1.4072614691810271E-3</v>
      </c>
      <c r="K29" s="5">
        <f t="shared" si="6"/>
        <v>-1.0599999999999943E-2</v>
      </c>
      <c r="L29" s="5">
        <f t="shared" si="7"/>
        <v>-9.8604651162790165E-3</v>
      </c>
    </row>
    <row r="30" spans="1:12" x14ac:dyDescent="0.25">
      <c r="A30">
        <v>14.2</v>
      </c>
      <c r="B30" t="s">
        <v>225</v>
      </c>
      <c r="C30" t="s">
        <v>69</v>
      </c>
      <c r="D30" s="3">
        <v>1.0940000000000001</v>
      </c>
      <c r="E30" s="3">
        <v>1.046</v>
      </c>
      <c r="F30" s="3">
        <v>1.0215000000000001</v>
      </c>
      <c r="G30" s="5">
        <v>1.0518000000000001</v>
      </c>
      <c r="H30" s="3">
        <v>1.0079</v>
      </c>
      <c r="I30" s="5">
        <f t="shared" si="4"/>
        <v>-4.390000000000005E-2</v>
      </c>
      <c r="J30" s="5">
        <f t="shared" si="5"/>
        <v>-4.1737972998668993E-2</v>
      </c>
      <c r="K30" s="5">
        <f t="shared" si="6"/>
        <v>-8.6100000000000065E-2</v>
      </c>
      <c r="L30" s="5">
        <f t="shared" si="7"/>
        <v>-7.8702010968921446E-2</v>
      </c>
    </row>
    <row r="31" spans="1:12" x14ac:dyDescent="0.25">
      <c r="A31">
        <v>14.2</v>
      </c>
      <c r="B31" t="s">
        <v>225</v>
      </c>
      <c r="C31" t="s">
        <v>70</v>
      </c>
      <c r="D31" s="3">
        <v>1.0720000000000001</v>
      </c>
      <c r="E31" s="3">
        <v>1.0580000000000001</v>
      </c>
      <c r="F31" s="3">
        <v>1.0649999999999999</v>
      </c>
      <c r="G31" s="5">
        <v>1.0448</v>
      </c>
      <c r="H31" s="3">
        <v>1.0808</v>
      </c>
      <c r="I31" s="5">
        <f t="shared" si="4"/>
        <v>3.6000000000000032E-2</v>
      </c>
      <c r="J31" s="5">
        <f t="shared" si="5"/>
        <v>3.4456355283307843E-2</v>
      </c>
      <c r="K31" s="5">
        <f t="shared" si="6"/>
        <v>8.799999999999919E-3</v>
      </c>
      <c r="L31" s="5">
        <f t="shared" si="7"/>
        <v>8.2089552238805204E-3</v>
      </c>
    </row>
    <row r="32" spans="1:12" x14ac:dyDescent="0.25">
      <c r="A32">
        <v>14.2</v>
      </c>
      <c r="B32" t="s">
        <v>225</v>
      </c>
      <c r="C32" t="s">
        <v>71</v>
      </c>
      <c r="D32" s="3">
        <v>0.98199999999999998</v>
      </c>
      <c r="E32" s="3">
        <v>1.0309999999999999</v>
      </c>
      <c r="F32" s="3">
        <v>1.0178</v>
      </c>
      <c r="G32" s="5">
        <v>1.0256000000000001</v>
      </c>
      <c r="H32" s="3">
        <v>0.99009999999999998</v>
      </c>
      <c r="I32" s="5">
        <f t="shared" si="4"/>
        <v>-3.5500000000000087E-2</v>
      </c>
      <c r="J32" s="5">
        <f t="shared" si="5"/>
        <v>-3.46138845553823E-2</v>
      </c>
      <c r="K32" s="5">
        <f t="shared" si="6"/>
        <v>8.0999999999999961E-3</v>
      </c>
      <c r="L32" s="5">
        <f t="shared" si="7"/>
        <v>8.2484725050916453E-3</v>
      </c>
    </row>
    <row r="33" spans="1:12" x14ac:dyDescent="0.25">
      <c r="A33">
        <v>14.2</v>
      </c>
      <c r="B33" t="s">
        <v>225</v>
      </c>
      <c r="C33" t="s">
        <v>72</v>
      </c>
      <c r="D33" s="3">
        <v>1.006</v>
      </c>
      <c r="E33" s="3">
        <v>1.024</v>
      </c>
      <c r="F33" s="3">
        <v>1.0169999999999999</v>
      </c>
      <c r="G33" s="5">
        <v>1.0217000000000001</v>
      </c>
      <c r="H33" s="3">
        <v>1.0848</v>
      </c>
      <c r="I33" s="5">
        <f t="shared" si="4"/>
        <v>6.3099999999999934E-2</v>
      </c>
      <c r="J33" s="5">
        <f t="shared" si="5"/>
        <v>6.1759812077909301E-2</v>
      </c>
      <c r="K33" s="5">
        <f t="shared" si="6"/>
        <v>7.8799999999999981E-2</v>
      </c>
      <c r="L33" s="5">
        <f t="shared" si="7"/>
        <v>7.8330019880715682E-2</v>
      </c>
    </row>
    <row r="34" spans="1:12" x14ac:dyDescent="0.25">
      <c r="A34">
        <v>14.2</v>
      </c>
      <c r="B34" t="s">
        <v>225</v>
      </c>
      <c r="C34" t="s">
        <v>73</v>
      </c>
      <c r="D34" s="3">
        <v>1.0144</v>
      </c>
      <c r="E34" s="3">
        <v>0.99929999999999997</v>
      </c>
      <c r="F34" s="3">
        <v>1.0144</v>
      </c>
      <c r="G34" s="5">
        <v>0.99029999999999996</v>
      </c>
      <c r="H34" s="3">
        <v>0.98070000000000002</v>
      </c>
      <c r="I34" s="5">
        <f t="shared" si="4"/>
        <v>-9.5999999999999419E-3</v>
      </c>
      <c r="J34" s="5">
        <f t="shared" si="5"/>
        <v>-9.6940321114813103E-3</v>
      </c>
      <c r="K34" s="5">
        <f t="shared" si="6"/>
        <v>-3.3699999999999952E-2</v>
      </c>
      <c r="L34" s="5">
        <f t="shared" si="7"/>
        <v>-3.3221608832807524E-2</v>
      </c>
    </row>
    <row r="35" spans="1:12" x14ac:dyDescent="0.25">
      <c r="A35">
        <v>14.2</v>
      </c>
      <c r="B35" t="s">
        <v>225</v>
      </c>
      <c r="C35" t="s">
        <v>74</v>
      </c>
      <c r="D35" s="3">
        <v>1.0389999999999999</v>
      </c>
      <c r="E35" s="3">
        <v>1.0289999999999999</v>
      </c>
      <c r="F35" s="3">
        <v>1.0328999999999999</v>
      </c>
      <c r="G35" s="5">
        <v>0.99539999999999995</v>
      </c>
      <c r="H35" s="3">
        <v>1.0392999999999999</v>
      </c>
      <c r="I35" s="5">
        <f t="shared" si="4"/>
        <v>4.3899999999999939E-2</v>
      </c>
      <c r="J35" s="5">
        <f t="shared" si="5"/>
        <v>4.4102873216797206E-2</v>
      </c>
      <c r="K35" s="5">
        <f t="shared" si="6"/>
        <v>2.9999999999996696E-4</v>
      </c>
      <c r="L35" s="5">
        <f t="shared" si="7"/>
        <v>2.887391722810077E-4</v>
      </c>
    </row>
    <row r="36" spans="1:12" x14ac:dyDescent="0.25">
      <c r="A36">
        <v>14.2</v>
      </c>
      <c r="B36" t="s">
        <v>225</v>
      </c>
      <c r="C36" t="s">
        <v>75</v>
      </c>
      <c r="D36" s="3">
        <v>1.0740000000000001</v>
      </c>
      <c r="E36" s="3">
        <v>1.0609999999999999</v>
      </c>
      <c r="F36" s="3">
        <v>1.0623</v>
      </c>
      <c r="G36" s="5">
        <v>1.0494000000000001</v>
      </c>
      <c r="H36" s="3">
        <v>1.0758000000000001</v>
      </c>
      <c r="I36" s="5">
        <f t="shared" si="4"/>
        <v>2.6399999999999979E-2</v>
      </c>
      <c r="J36" s="5">
        <f t="shared" si="5"/>
        <v>2.5157232704402493E-2</v>
      </c>
      <c r="K36" s="5">
        <f t="shared" si="6"/>
        <v>1.8000000000000238E-3</v>
      </c>
      <c r="L36" s="5">
        <f t="shared" si="7"/>
        <v>1.675977653631307E-3</v>
      </c>
    </row>
    <row r="37" spans="1:12" x14ac:dyDescent="0.25">
      <c r="A37">
        <v>14.2</v>
      </c>
      <c r="B37" t="s">
        <v>225</v>
      </c>
      <c r="C37" t="s">
        <v>76</v>
      </c>
      <c r="D37" s="3">
        <v>0.96399999999999997</v>
      </c>
      <c r="E37" s="3">
        <v>1.006</v>
      </c>
      <c r="F37" s="3">
        <v>1.0036</v>
      </c>
      <c r="G37" s="5">
        <v>0.99590000000000001</v>
      </c>
      <c r="H37" s="3">
        <v>1.0555000000000001</v>
      </c>
      <c r="I37" s="5">
        <f t="shared" si="4"/>
        <v>5.9600000000000097E-2</v>
      </c>
      <c r="J37" s="5">
        <f t="shared" si="5"/>
        <v>5.9845366000602571E-2</v>
      </c>
      <c r="K37" s="5">
        <f t="shared" si="6"/>
        <v>9.1500000000000137E-2</v>
      </c>
      <c r="L37" s="5">
        <f t="shared" si="7"/>
        <v>9.4917012448132929E-2</v>
      </c>
    </row>
    <row r="38" spans="1:12" x14ac:dyDescent="0.25">
      <c r="A38">
        <v>14.2</v>
      </c>
      <c r="B38" t="s">
        <v>225</v>
      </c>
      <c r="C38" t="s">
        <v>77</v>
      </c>
      <c r="D38" s="3">
        <v>1.0212000000000001</v>
      </c>
      <c r="E38" s="3">
        <v>1.0363</v>
      </c>
      <c r="F38" s="3">
        <v>1.006</v>
      </c>
      <c r="G38" s="5">
        <v>1.0235000000000001</v>
      </c>
      <c r="H38" s="3">
        <v>1.0683</v>
      </c>
      <c r="I38" s="5">
        <f t="shared" si="4"/>
        <v>4.4799999999999951E-2</v>
      </c>
      <c r="J38" s="5">
        <f t="shared" si="5"/>
        <v>4.3771372740595942E-2</v>
      </c>
      <c r="K38" s="5">
        <f t="shared" si="6"/>
        <v>4.709999999999992E-2</v>
      </c>
      <c r="L38" s="5">
        <f t="shared" si="7"/>
        <v>4.6122209165687343E-2</v>
      </c>
    </row>
    <row r="39" spans="1:12" x14ac:dyDescent="0.25">
      <c r="A39">
        <v>14.2</v>
      </c>
      <c r="B39" t="s">
        <v>225</v>
      </c>
      <c r="C39" t="s">
        <v>78</v>
      </c>
      <c r="D39" s="3">
        <v>1.1819999999999999</v>
      </c>
      <c r="E39" s="3">
        <v>1.2709999999999999</v>
      </c>
      <c r="F39" s="3">
        <v>1.1981999999999999</v>
      </c>
      <c r="G39" s="5">
        <v>1.1693</v>
      </c>
      <c r="H39" s="3">
        <v>1.0838000000000001</v>
      </c>
      <c r="I39" s="5">
        <f t="shared" si="4"/>
        <v>-8.5499999999999909E-2</v>
      </c>
      <c r="J39" s="5">
        <f t="shared" si="5"/>
        <v>-7.3120670486615844E-2</v>
      </c>
      <c r="K39" s="5">
        <f t="shared" si="6"/>
        <v>-9.8199999999999843E-2</v>
      </c>
      <c r="L39" s="5">
        <f t="shared" si="7"/>
        <v>-8.3079526226734215E-2</v>
      </c>
    </row>
    <row r="40" spans="1:12" x14ac:dyDescent="0.25">
      <c r="A40">
        <v>14.2</v>
      </c>
      <c r="B40" t="s">
        <v>225</v>
      </c>
      <c r="C40" t="s">
        <v>79</v>
      </c>
      <c r="D40" s="3">
        <v>1.0429999999999999</v>
      </c>
      <c r="E40" s="3">
        <v>1.014</v>
      </c>
      <c r="F40" s="3">
        <v>1.0092000000000001</v>
      </c>
      <c r="G40" s="5">
        <v>1.0137</v>
      </c>
      <c r="H40" s="3">
        <v>1.0358000000000001</v>
      </c>
      <c r="I40" s="5">
        <f t="shared" si="4"/>
        <v>2.2100000000000009E-2</v>
      </c>
      <c r="J40" s="5">
        <f t="shared" si="5"/>
        <v>2.1801321890105561E-2</v>
      </c>
      <c r="K40" s="5">
        <f t="shared" si="6"/>
        <v>-7.1999999999998732E-3</v>
      </c>
      <c r="L40" s="5">
        <f t="shared" si="7"/>
        <v>-6.903163950143695E-3</v>
      </c>
    </row>
    <row r="41" spans="1:12" x14ac:dyDescent="0.25">
      <c r="A41">
        <v>14.2</v>
      </c>
      <c r="B41" t="s">
        <v>225</v>
      </c>
      <c r="C41" t="s">
        <v>80</v>
      </c>
      <c r="D41" s="3">
        <v>1.0649999999999999</v>
      </c>
      <c r="E41" s="3">
        <v>0.996</v>
      </c>
      <c r="F41" s="3">
        <v>1.0115000000000001</v>
      </c>
      <c r="G41" s="5">
        <v>1.0861000000000001</v>
      </c>
      <c r="H41" s="3">
        <v>1.0441</v>
      </c>
      <c r="I41" s="5">
        <f t="shared" si="4"/>
        <v>-4.2000000000000037E-2</v>
      </c>
      <c r="J41" s="5">
        <f t="shared" si="5"/>
        <v>-3.8670472332197801E-2</v>
      </c>
      <c r="K41" s="5">
        <f t="shared" si="6"/>
        <v>-2.0899999999999919E-2</v>
      </c>
      <c r="L41" s="5">
        <f t="shared" si="7"/>
        <v>-1.962441314553983E-2</v>
      </c>
    </row>
    <row r="42" spans="1:12" x14ac:dyDescent="0.25">
      <c r="A42">
        <v>14.2</v>
      </c>
      <c r="B42" t="s">
        <v>225</v>
      </c>
      <c r="C42" t="s">
        <v>81</v>
      </c>
      <c r="D42" s="3">
        <v>0.96730000000000005</v>
      </c>
      <c r="E42" s="3">
        <v>1.085</v>
      </c>
      <c r="F42" s="3">
        <v>1.2040999999999999</v>
      </c>
      <c r="G42" s="5">
        <v>1.3335999999999999</v>
      </c>
      <c r="H42" s="3">
        <v>1.0335000000000001</v>
      </c>
      <c r="I42" s="5">
        <f t="shared" si="4"/>
        <v>-0.30009999999999981</v>
      </c>
      <c r="J42" s="5">
        <f t="shared" si="5"/>
        <v>-0.22502999400119963</v>
      </c>
      <c r="K42" s="5">
        <f t="shared" si="6"/>
        <v>6.6200000000000037E-2</v>
      </c>
      <c r="L42" s="5">
        <f t="shared" si="7"/>
        <v>6.8437919983459147E-2</v>
      </c>
    </row>
    <row r="43" spans="1:12" x14ac:dyDescent="0.25">
      <c r="D43" s="3"/>
      <c r="E43" s="3"/>
      <c r="F43" s="3"/>
      <c r="G43" s="3"/>
      <c r="H43" s="3"/>
    </row>
    <row r="44" spans="1:12" ht="18.75" x14ac:dyDescent="0.3">
      <c r="A44" s="36" t="s">
        <v>184</v>
      </c>
      <c r="D44" s="3"/>
      <c r="E44" s="3"/>
      <c r="F44" s="3"/>
      <c r="G44" s="3"/>
      <c r="H44" s="3"/>
    </row>
    <row r="45" spans="1:12" x14ac:dyDescent="0.25">
      <c r="D45" s="3"/>
      <c r="E45" s="3"/>
      <c r="F45" s="3"/>
      <c r="G45" s="3"/>
      <c r="H45" s="3"/>
    </row>
    <row r="46" spans="1:12" x14ac:dyDescent="0.25">
      <c r="A46" s="7" t="s">
        <v>227</v>
      </c>
      <c r="B46" s="7"/>
      <c r="C46" s="7"/>
      <c r="D46" s="7"/>
      <c r="E46" s="7"/>
      <c r="F46" s="7"/>
      <c r="G46" s="7"/>
      <c r="H46" s="7"/>
      <c r="I46" s="19"/>
      <c r="J46" s="19"/>
      <c r="K46" s="19"/>
      <c r="L46" s="19"/>
    </row>
    <row r="47" spans="1:12" x14ac:dyDescent="0.25">
      <c r="A47" s="1" t="s">
        <v>127</v>
      </c>
      <c r="B47" s="1" t="s">
        <v>186</v>
      </c>
      <c r="C47" s="1" t="s">
        <v>62</v>
      </c>
      <c r="D47" s="1">
        <v>2021</v>
      </c>
      <c r="E47" s="1">
        <v>2022</v>
      </c>
      <c r="F47" s="1">
        <v>2023</v>
      </c>
      <c r="G47" s="1">
        <v>2024</v>
      </c>
      <c r="H47" s="1">
        <v>2025</v>
      </c>
      <c r="I47" s="1" t="s">
        <v>63</v>
      </c>
      <c r="J47" s="1" t="s">
        <v>55</v>
      </c>
      <c r="K47" s="1" t="s">
        <v>64</v>
      </c>
      <c r="L47" s="1" t="s">
        <v>57</v>
      </c>
    </row>
    <row r="48" spans="1:12" x14ac:dyDescent="0.25">
      <c r="A48">
        <v>4.2</v>
      </c>
      <c r="B48" t="s">
        <v>187</v>
      </c>
      <c r="C48" t="s">
        <v>66</v>
      </c>
      <c r="D48" s="3">
        <v>0.3387</v>
      </c>
      <c r="E48" s="3">
        <v>0.30769999999999997</v>
      </c>
      <c r="F48" s="3">
        <v>0.32150000000000001</v>
      </c>
      <c r="G48" s="3">
        <v>0.3342</v>
      </c>
      <c r="H48" s="5">
        <v>0.3291</v>
      </c>
      <c r="I48" s="5">
        <f t="shared" ref="I48:I63" si="8">SUM(H48-G48)</f>
        <v>-5.0999999999999934E-3</v>
      </c>
      <c r="J48" s="5">
        <f t="shared" ref="J48:J63" si="9">SUM(H48-G48)/G48</f>
        <v>-1.5260323159784541E-2</v>
      </c>
      <c r="K48" s="5">
        <f t="shared" ref="K48:K63" si="10">SUM(H48-D48)</f>
        <v>-9.5999999999999974E-3</v>
      </c>
      <c r="L48" s="5">
        <f t="shared" ref="L48:L63" si="11">SUM(H48-D48)/D48</f>
        <v>-2.8343666961913191E-2</v>
      </c>
    </row>
    <row r="49" spans="1:12" x14ac:dyDescent="0.25">
      <c r="A49">
        <v>4.2</v>
      </c>
      <c r="B49" t="s">
        <v>187</v>
      </c>
      <c r="C49" t="s">
        <v>67</v>
      </c>
      <c r="D49" s="3">
        <v>0.39900000000000002</v>
      </c>
      <c r="E49" s="3">
        <v>0.39600000000000002</v>
      </c>
      <c r="F49" s="3">
        <v>0.33239999999999997</v>
      </c>
      <c r="G49" s="3">
        <v>0.36080000000000001</v>
      </c>
      <c r="H49" s="5">
        <v>0.3891</v>
      </c>
      <c r="I49" s="5">
        <f t="shared" si="8"/>
        <v>2.8299999999999992E-2</v>
      </c>
      <c r="J49" s="5">
        <f t="shared" si="9"/>
        <v>7.8436807095343661E-2</v>
      </c>
      <c r="K49" s="5">
        <f t="shared" si="10"/>
        <v>-9.9000000000000199E-3</v>
      </c>
      <c r="L49" s="5">
        <f t="shared" si="11"/>
        <v>-2.4812030075188018E-2</v>
      </c>
    </row>
    <row r="50" spans="1:12" x14ac:dyDescent="0.25">
      <c r="A50">
        <v>4.2</v>
      </c>
      <c r="B50" t="s">
        <v>187</v>
      </c>
      <c r="C50" t="s">
        <v>68</v>
      </c>
      <c r="D50" s="3">
        <v>0.38919999999999999</v>
      </c>
      <c r="E50" s="3">
        <v>0.38159999999999999</v>
      </c>
      <c r="F50" s="3">
        <v>0.36499999999999999</v>
      </c>
      <c r="G50" s="3">
        <v>0.34610000000000002</v>
      </c>
      <c r="H50" s="5">
        <v>0.36649999999999999</v>
      </c>
      <c r="I50" s="5">
        <f t="shared" si="8"/>
        <v>2.0399999999999974E-2</v>
      </c>
      <c r="J50" s="5">
        <f t="shared" si="9"/>
        <v>5.8942502167003676E-2</v>
      </c>
      <c r="K50" s="5">
        <f t="shared" si="10"/>
        <v>-2.2699999999999998E-2</v>
      </c>
      <c r="L50" s="5">
        <f t="shared" si="11"/>
        <v>-5.832476875642343E-2</v>
      </c>
    </row>
    <row r="51" spans="1:12" x14ac:dyDescent="0.25">
      <c r="A51">
        <v>4.2</v>
      </c>
      <c r="B51" t="s">
        <v>187</v>
      </c>
      <c r="C51" t="s">
        <v>69</v>
      </c>
      <c r="D51" s="3">
        <v>0.26200000000000001</v>
      </c>
      <c r="E51" s="3">
        <v>0.19500000000000001</v>
      </c>
      <c r="F51" s="3">
        <v>0.23130000000000001</v>
      </c>
      <c r="G51" s="3">
        <v>0.1925</v>
      </c>
      <c r="H51" s="5">
        <v>0.20730000000000001</v>
      </c>
      <c r="I51" s="5">
        <f t="shared" si="8"/>
        <v>1.4800000000000008E-2</v>
      </c>
      <c r="J51" s="5">
        <f t="shared" si="9"/>
        <v>7.6883116883116914E-2</v>
      </c>
      <c r="K51" s="5">
        <f t="shared" si="10"/>
        <v>-5.4699999999999999E-2</v>
      </c>
      <c r="L51" s="5">
        <f t="shared" si="11"/>
        <v>-0.20877862595419847</v>
      </c>
    </row>
    <row r="52" spans="1:12" x14ac:dyDescent="0.25">
      <c r="A52">
        <v>4.2</v>
      </c>
      <c r="B52" t="s">
        <v>187</v>
      </c>
      <c r="C52" t="s">
        <v>70</v>
      </c>
      <c r="D52" s="3">
        <v>0.24859999999999999</v>
      </c>
      <c r="E52" s="3">
        <v>0.30599999999999999</v>
      </c>
      <c r="F52" s="3">
        <v>0.29709999999999998</v>
      </c>
      <c r="G52" s="3">
        <v>0.33900000000000002</v>
      </c>
      <c r="H52" s="5">
        <v>0.3266</v>
      </c>
      <c r="I52" s="5">
        <f t="shared" si="8"/>
        <v>-1.2400000000000022E-2</v>
      </c>
      <c r="J52" s="5">
        <f t="shared" si="9"/>
        <v>-3.657817109144549E-2</v>
      </c>
      <c r="K52" s="5">
        <f t="shared" si="10"/>
        <v>7.8000000000000014E-2</v>
      </c>
      <c r="L52" s="5">
        <f t="shared" si="11"/>
        <v>0.31375703942075628</v>
      </c>
    </row>
    <row r="53" spans="1:12" x14ac:dyDescent="0.25">
      <c r="A53">
        <v>4.2</v>
      </c>
      <c r="B53" t="s">
        <v>187</v>
      </c>
      <c r="C53" t="s">
        <v>71</v>
      </c>
      <c r="D53" s="3">
        <v>0.36299999999999999</v>
      </c>
      <c r="E53" s="3">
        <v>0.38800000000000001</v>
      </c>
      <c r="F53" s="3">
        <v>0.39979999999999999</v>
      </c>
      <c r="G53" s="3">
        <v>0.41289999999999999</v>
      </c>
      <c r="H53" s="5">
        <v>0.4551</v>
      </c>
      <c r="I53" s="5">
        <f t="shared" si="8"/>
        <v>4.2200000000000015E-2</v>
      </c>
      <c r="J53" s="5">
        <f t="shared" si="9"/>
        <v>0.10220392346815213</v>
      </c>
      <c r="K53" s="5">
        <f t="shared" si="10"/>
        <v>9.2100000000000015E-2</v>
      </c>
      <c r="L53" s="5">
        <f t="shared" si="11"/>
        <v>0.25371900826446286</v>
      </c>
    </row>
    <row r="54" spans="1:12" x14ac:dyDescent="0.25">
      <c r="A54">
        <v>4.2</v>
      </c>
      <c r="B54" t="s">
        <v>187</v>
      </c>
      <c r="C54" t="s">
        <v>72</v>
      </c>
      <c r="D54" s="3">
        <v>0.3281</v>
      </c>
      <c r="E54" s="3">
        <v>0.34250000000000003</v>
      </c>
      <c r="F54" s="3">
        <v>0.43269999999999997</v>
      </c>
      <c r="G54" s="3">
        <v>0.49430000000000002</v>
      </c>
      <c r="H54" s="5">
        <v>0.43730000000000002</v>
      </c>
      <c r="I54" s="5">
        <f t="shared" si="8"/>
        <v>-5.6999999999999995E-2</v>
      </c>
      <c r="J54" s="5">
        <f t="shared" si="9"/>
        <v>-0.11531458628363341</v>
      </c>
      <c r="K54" s="5">
        <f t="shared" si="10"/>
        <v>0.10920000000000002</v>
      </c>
      <c r="L54" s="5">
        <f t="shared" si="11"/>
        <v>0.33282535812252367</v>
      </c>
    </row>
    <row r="55" spans="1:12" x14ac:dyDescent="0.25">
      <c r="A55">
        <v>4.2</v>
      </c>
      <c r="B55" t="s">
        <v>187</v>
      </c>
      <c r="C55" t="s">
        <v>73</v>
      </c>
      <c r="D55" s="3">
        <v>0.42680000000000001</v>
      </c>
      <c r="E55" s="3">
        <v>0.40899999999999997</v>
      </c>
      <c r="F55" s="3">
        <v>0.40889999999999999</v>
      </c>
      <c r="G55" s="3">
        <v>0.3402</v>
      </c>
      <c r="H55" s="5">
        <v>0.3785</v>
      </c>
      <c r="I55" s="5">
        <f t="shared" si="8"/>
        <v>3.8300000000000001E-2</v>
      </c>
      <c r="J55" s="5">
        <f t="shared" si="9"/>
        <v>0.11258083480305703</v>
      </c>
      <c r="K55" s="5">
        <f t="shared" si="10"/>
        <v>-4.830000000000001E-2</v>
      </c>
      <c r="L55" s="5">
        <f t="shared" si="11"/>
        <v>-0.11316776007497659</v>
      </c>
    </row>
    <row r="56" spans="1:12" x14ac:dyDescent="0.25">
      <c r="A56">
        <v>4.2</v>
      </c>
      <c r="B56" t="s">
        <v>187</v>
      </c>
      <c r="C56" t="s">
        <v>74</v>
      </c>
      <c r="D56" s="3">
        <v>0.38240000000000002</v>
      </c>
      <c r="E56" s="3">
        <v>0.35859999999999997</v>
      </c>
      <c r="F56" s="3">
        <v>0.3664</v>
      </c>
      <c r="G56" s="3">
        <v>0.34229999999999999</v>
      </c>
      <c r="H56" s="5">
        <v>0.38790000000000002</v>
      </c>
      <c r="I56" s="5">
        <f t="shared" si="8"/>
        <v>4.5600000000000029E-2</v>
      </c>
      <c r="J56" s="5">
        <f t="shared" si="9"/>
        <v>0.13321647677475906</v>
      </c>
      <c r="K56" s="5">
        <f t="shared" si="10"/>
        <v>5.5000000000000049E-3</v>
      </c>
      <c r="L56" s="5">
        <f t="shared" si="11"/>
        <v>1.438284518828453E-2</v>
      </c>
    </row>
    <row r="57" spans="1:12" x14ac:dyDescent="0.25">
      <c r="A57">
        <v>4.2</v>
      </c>
      <c r="B57" t="s">
        <v>187</v>
      </c>
      <c r="C57" t="s">
        <v>75</v>
      </c>
      <c r="D57" s="3">
        <v>0.45</v>
      </c>
      <c r="E57" s="3">
        <v>0.443</v>
      </c>
      <c r="F57" s="3">
        <v>0.45910000000000001</v>
      </c>
      <c r="G57" s="3">
        <v>0.41339999999999999</v>
      </c>
      <c r="H57" s="5">
        <v>0.47249999999999998</v>
      </c>
      <c r="I57" s="5">
        <f t="shared" si="8"/>
        <v>5.9099999999999986E-2</v>
      </c>
      <c r="J57" s="5">
        <f t="shared" si="9"/>
        <v>0.14296081277213349</v>
      </c>
      <c r="K57" s="5">
        <f t="shared" si="10"/>
        <v>2.2499999999999964E-2</v>
      </c>
      <c r="L57" s="5">
        <f t="shared" si="11"/>
        <v>4.999999999999992E-2</v>
      </c>
    </row>
    <row r="58" spans="1:12" x14ac:dyDescent="0.25">
      <c r="A58">
        <v>4.2</v>
      </c>
      <c r="B58" t="s">
        <v>187</v>
      </c>
      <c r="C58" t="s">
        <v>76</v>
      </c>
      <c r="D58" s="3">
        <v>0.36430000000000001</v>
      </c>
      <c r="E58" s="3">
        <v>0.41489999999999999</v>
      </c>
      <c r="F58" s="3">
        <v>0.40339999999999998</v>
      </c>
      <c r="G58" s="3">
        <v>0.42930000000000001</v>
      </c>
      <c r="H58" s="5">
        <v>0.3846</v>
      </c>
      <c r="I58" s="5">
        <f t="shared" si="8"/>
        <v>-4.4700000000000017E-2</v>
      </c>
      <c r="J58" s="5">
        <f t="shared" si="9"/>
        <v>-0.10412299091544379</v>
      </c>
      <c r="K58" s="5">
        <f t="shared" si="10"/>
        <v>2.0299999999999985E-2</v>
      </c>
      <c r="L58" s="5">
        <f t="shared" si="11"/>
        <v>5.5723304968432565E-2</v>
      </c>
    </row>
    <row r="59" spans="1:12" x14ac:dyDescent="0.25">
      <c r="A59">
        <v>4.2</v>
      </c>
      <c r="B59" t="s">
        <v>187</v>
      </c>
      <c r="C59" t="s">
        <v>77</v>
      </c>
      <c r="D59" s="3">
        <v>0.29599999999999999</v>
      </c>
      <c r="E59" s="3">
        <v>0.36420000000000002</v>
      </c>
      <c r="F59" s="3">
        <v>0.38619999999999999</v>
      </c>
      <c r="G59" s="3">
        <v>0.43</v>
      </c>
      <c r="H59" s="5">
        <v>0.4617</v>
      </c>
      <c r="I59" s="5">
        <f t="shared" si="8"/>
        <v>3.1700000000000006E-2</v>
      </c>
      <c r="J59" s="5">
        <f t="shared" si="9"/>
        <v>7.3720930232558157E-2</v>
      </c>
      <c r="K59" s="5">
        <f t="shared" si="10"/>
        <v>0.16570000000000001</v>
      </c>
      <c r="L59" s="5">
        <f t="shared" si="11"/>
        <v>0.55979729729729732</v>
      </c>
    </row>
    <row r="60" spans="1:12" x14ac:dyDescent="0.25">
      <c r="A60">
        <v>4.2</v>
      </c>
      <c r="B60" t="s">
        <v>187</v>
      </c>
      <c r="C60" t="s">
        <v>78</v>
      </c>
      <c r="D60" s="3">
        <v>0.53049999999999997</v>
      </c>
      <c r="E60" s="3">
        <v>0.45500000000000002</v>
      </c>
      <c r="F60" s="3">
        <v>0.3871</v>
      </c>
      <c r="G60" s="3">
        <v>0.45419999999999999</v>
      </c>
      <c r="H60" s="5">
        <v>0.38629999999999998</v>
      </c>
      <c r="I60" s="5">
        <f t="shared" si="8"/>
        <v>-6.7900000000000016E-2</v>
      </c>
      <c r="J60" s="5">
        <f t="shared" si="9"/>
        <v>-0.14949361514751214</v>
      </c>
      <c r="K60" s="5">
        <f t="shared" si="10"/>
        <v>-0.14419999999999999</v>
      </c>
      <c r="L60" s="5">
        <f t="shared" si="11"/>
        <v>-0.27181903864278983</v>
      </c>
    </row>
    <row r="61" spans="1:12" x14ac:dyDescent="0.25">
      <c r="A61">
        <v>4.2</v>
      </c>
      <c r="B61" t="s">
        <v>187</v>
      </c>
      <c r="C61" t="s">
        <v>79</v>
      </c>
      <c r="D61" s="3">
        <v>0.36830000000000002</v>
      </c>
      <c r="E61" s="3">
        <v>0.39200000000000002</v>
      </c>
      <c r="F61" s="3">
        <v>0.3821</v>
      </c>
      <c r="G61" s="3">
        <v>0.43109999999999998</v>
      </c>
      <c r="H61" s="5">
        <v>0.42459999999999998</v>
      </c>
      <c r="I61" s="5">
        <f t="shared" si="8"/>
        <v>-6.5000000000000058E-3</v>
      </c>
      <c r="J61" s="5">
        <f t="shared" si="9"/>
        <v>-1.5077708188355384E-2</v>
      </c>
      <c r="K61" s="5">
        <f t="shared" si="10"/>
        <v>5.6299999999999961E-2</v>
      </c>
      <c r="L61" s="5">
        <f t="shared" si="11"/>
        <v>0.15286451262557688</v>
      </c>
    </row>
    <row r="62" spans="1:12" x14ac:dyDescent="0.25">
      <c r="A62">
        <v>4.2</v>
      </c>
      <c r="B62" t="s">
        <v>187</v>
      </c>
      <c r="C62" t="s">
        <v>80</v>
      </c>
      <c r="D62" s="3">
        <v>0.37</v>
      </c>
      <c r="E62" s="3">
        <v>0.36599999999999999</v>
      </c>
      <c r="F62" s="3">
        <v>0.35709999999999997</v>
      </c>
      <c r="G62" s="3">
        <v>0.3654</v>
      </c>
      <c r="H62" s="5">
        <v>0.44729999999999998</v>
      </c>
      <c r="I62" s="5">
        <f t="shared" si="8"/>
        <v>8.1899999999999973E-2</v>
      </c>
      <c r="J62" s="5">
        <f t="shared" si="9"/>
        <v>0.22413793103448268</v>
      </c>
      <c r="K62" s="5">
        <f t="shared" si="10"/>
        <v>7.729999999999998E-2</v>
      </c>
      <c r="L62" s="5">
        <f t="shared" si="11"/>
        <v>0.20891891891891887</v>
      </c>
    </row>
    <row r="63" spans="1:12" x14ac:dyDescent="0.25">
      <c r="A63">
        <v>4.2</v>
      </c>
      <c r="B63" t="s">
        <v>187</v>
      </c>
      <c r="C63" t="s">
        <v>81</v>
      </c>
      <c r="D63" s="3">
        <v>0.35460000000000003</v>
      </c>
      <c r="E63" s="3">
        <v>0.37930000000000003</v>
      </c>
      <c r="F63" s="3">
        <v>0.3931</v>
      </c>
      <c r="G63" s="3">
        <v>0.48399999999999999</v>
      </c>
      <c r="H63" s="5">
        <v>0.4194</v>
      </c>
      <c r="I63" s="5">
        <f t="shared" si="8"/>
        <v>-6.4599999999999991E-2</v>
      </c>
      <c r="J63" s="5">
        <f t="shared" si="9"/>
        <v>-0.13347107438016528</v>
      </c>
      <c r="K63" s="5">
        <f t="shared" si="10"/>
        <v>6.4799999999999969E-2</v>
      </c>
      <c r="L63" s="5">
        <f t="shared" si="11"/>
        <v>0.18274111675126894</v>
      </c>
    </row>
    <row r="64" spans="1:12" x14ac:dyDescent="0.25">
      <c r="A64" s="39"/>
      <c r="D64" s="3"/>
      <c r="E64" s="3"/>
      <c r="F64" s="3"/>
      <c r="G64" s="3"/>
      <c r="H64" s="3"/>
    </row>
    <row r="65" spans="1:12" x14ac:dyDescent="0.25">
      <c r="A65" s="7" t="s">
        <v>228</v>
      </c>
      <c r="B65" s="11"/>
      <c r="C65" s="11"/>
      <c r="D65" s="11"/>
      <c r="E65" s="11"/>
      <c r="F65" s="11"/>
      <c r="G65" s="11"/>
      <c r="H65" s="11"/>
      <c r="I65" s="19"/>
      <c r="J65" s="19"/>
      <c r="K65" s="19"/>
      <c r="L65" s="19"/>
    </row>
    <row r="66" spans="1:12" x14ac:dyDescent="0.25">
      <c r="A66" s="1" t="s">
        <v>127</v>
      </c>
      <c r="B66" s="1" t="s">
        <v>186</v>
      </c>
      <c r="C66" s="1" t="s">
        <v>62</v>
      </c>
      <c r="D66" s="1">
        <v>2021</v>
      </c>
      <c r="E66" s="1">
        <v>2022</v>
      </c>
      <c r="F66" s="1">
        <v>2023</v>
      </c>
      <c r="G66" s="1">
        <v>2024</v>
      </c>
      <c r="H66" s="1">
        <v>2025</v>
      </c>
      <c r="I66" s="1" t="s">
        <v>63</v>
      </c>
      <c r="J66" s="1" t="s">
        <v>55</v>
      </c>
      <c r="K66" s="1" t="s">
        <v>64</v>
      </c>
      <c r="L66" s="1" t="s">
        <v>57</v>
      </c>
    </row>
    <row r="67" spans="1:12" x14ac:dyDescent="0.25">
      <c r="A67">
        <v>5.2</v>
      </c>
      <c r="B67" t="s">
        <v>189</v>
      </c>
      <c r="C67" t="s">
        <v>66</v>
      </c>
      <c r="D67" s="3">
        <v>0.1996</v>
      </c>
      <c r="E67" s="3">
        <v>0.188</v>
      </c>
      <c r="F67" s="3">
        <v>0.19209999999999999</v>
      </c>
      <c r="G67" s="3">
        <v>0.2094</v>
      </c>
      <c r="H67" s="5">
        <v>0.2077</v>
      </c>
      <c r="I67" s="5">
        <f t="shared" ref="I67:I82" si="12">SUM(H67-G67)</f>
        <v>-1.7000000000000071E-3</v>
      </c>
      <c r="J67" s="5">
        <f t="shared" ref="J67:J82" si="13">SUM(H67-G67)/G67</f>
        <v>-8.1184336198663175E-3</v>
      </c>
      <c r="K67" s="5">
        <f t="shared" ref="K67:K82" si="14">SUM(H67-D67)</f>
        <v>8.0999999999999961E-3</v>
      </c>
      <c r="L67" s="5">
        <f t="shared" ref="L67:L82" si="15">SUM(H67-D67)/D67</f>
        <v>4.0581162324649277E-2</v>
      </c>
    </row>
    <row r="68" spans="1:12" x14ac:dyDescent="0.25">
      <c r="A68">
        <v>5.2</v>
      </c>
      <c r="B68" t="s">
        <v>189</v>
      </c>
      <c r="C68" t="s">
        <v>67</v>
      </c>
      <c r="D68" s="3">
        <v>0.2006</v>
      </c>
      <c r="E68" s="3">
        <v>0.17499999999999999</v>
      </c>
      <c r="F68" s="3">
        <v>0.20480000000000001</v>
      </c>
      <c r="G68" s="3">
        <v>0.1973</v>
      </c>
      <c r="H68" s="5">
        <v>0.1918</v>
      </c>
      <c r="I68" s="5">
        <f t="shared" si="12"/>
        <v>-5.5000000000000049E-3</v>
      </c>
      <c r="J68" s="5">
        <f t="shared" si="13"/>
        <v>-2.7876330461226582E-2</v>
      </c>
      <c r="K68" s="5">
        <f t="shared" si="14"/>
        <v>-8.8000000000000023E-3</v>
      </c>
      <c r="L68" s="5">
        <f t="shared" si="15"/>
        <v>-4.3868394815553352E-2</v>
      </c>
    </row>
    <row r="69" spans="1:12" x14ac:dyDescent="0.25">
      <c r="A69">
        <v>5.2</v>
      </c>
      <c r="B69" t="s">
        <v>189</v>
      </c>
      <c r="C69" t="s">
        <v>68</v>
      </c>
      <c r="D69" s="3">
        <v>0.16800000000000001</v>
      </c>
      <c r="E69" s="3">
        <v>0.1769</v>
      </c>
      <c r="F69" s="3">
        <v>0.19289999999999999</v>
      </c>
      <c r="G69" s="3">
        <v>0.18679999999999999</v>
      </c>
      <c r="H69" s="5">
        <v>0.19139999999999999</v>
      </c>
      <c r="I69" s="5">
        <f t="shared" si="12"/>
        <v>4.599999999999993E-3</v>
      </c>
      <c r="J69" s="5">
        <f t="shared" si="13"/>
        <v>2.4625267665952855E-2</v>
      </c>
      <c r="K69" s="5">
        <f t="shared" si="14"/>
        <v>2.3399999999999976E-2</v>
      </c>
      <c r="L69" s="5">
        <f t="shared" si="15"/>
        <v>0.13928571428571412</v>
      </c>
    </row>
    <row r="70" spans="1:12" x14ac:dyDescent="0.25">
      <c r="A70">
        <v>5.2</v>
      </c>
      <c r="B70" t="s">
        <v>189</v>
      </c>
      <c r="C70" t="s">
        <v>69</v>
      </c>
      <c r="D70" s="3">
        <v>0.219</v>
      </c>
      <c r="E70" s="3">
        <v>0.17499999999999999</v>
      </c>
      <c r="F70" s="3">
        <v>0.18679999999999999</v>
      </c>
      <c r="G70" s="3">
        <v>0.223</v>
      </c>
      <c r="H70" s="5">
        <v>0.19919999999999999</v>
      </c>
      <c r="I70" s="5">
        <f t="shared" si="12"/>
        <v>-2.3800000000000016E-2</v>
      </c>
      <c r="J70" s="5">
        <f t="shared" si="13"/>
        <v>-0.10672645739910321</v>
      </c>
      <c r="K70" s="5">
        <f t="shared" si="14"/>
        <v>-1.9800000000000012E-2</v>
      </c>
      <c r="L70" s="5">
        <f t="shared" si="15"/>
        <v>-9.0410958904109648E-2</v>
      </c>
    </row>
    <row r="71" spans="1:12" x14ac:dyDescent="0.25">
      <c r="A71">
        <v>5.2</v>
      </c>
      <c r="B71" t="s">
        <v>189</v>
      </c>
      <c r="C71" t="s">
        <v>70</v>
      </c>
      <c r="D71" s="3">
        <v>0.24510000000000001</v>
      </c>
      <c r="E71" s="3">
        <v>0.22900000000000001</v>
      </c>
      <c r="F71" s="3">
        <v>0.23150000000000001</v>
      </c>
      <c r="G71" s="3">
        <v>0.24809999999999999</v>
      </c>
      <c r="H71" s="5">
        <v>0.21609999999999999</v>
      </c>
      <c r="I71" s="5">
        <f t="shared" si="12"/>
        <v>-3.2000000000000001E-2</v>
      </c>
      <c r="J71" s="5">
        <f t="shared" si="13"/>
        <v>-0.12898024989923418</v>
      </c>
      <c r="K71" s="5">
        <f t="shared" si="14"/>
        <v>-2.9000000000000026E-2</v>
      </c>
      <c r="L71" s="5">
        <f t="shared" si="15"/>
        <v>-0.11831905344757251</v>
      </c>
    </row>
    <row r="72" spans="1:12" x14ac:dyDescent="0.25">
      <c r="A72">
        <v>5.2</v>
      </c>
      <c r="B72" t="s">
        <v>189</v>
      </c>
      <c r="C72" t="s">
        <v>71</v>
      </c>
      <c r="D72" s="3">
        <v>0.189</v>
      </c>
      <c r="E72" s="3">
        <v>0.19900000000000001</v>
      </c>
      <c r="F72" s="3">
        <v>0.18079999999999999</v>
      </c>
      <c r="G72" s="3">
        <v>0.19089999999999999</v>
      </c>
      <c r="H72" s="5">
        <v>0.1812</v>
      </c>
      <c r="I72" s="5">
        <f t="shared" si="12"/>
        <v>-9.6999999999999864E-3</v>
      </c>
      <c r="J72" s="5">
        <f t="shared" si="13"/>
        <v>-5.0811943425877353E-2</v>
      </c>
      <c r="K72" s="5">
        <f t="shared" si="14"/>
        <v>-7.8000000000000014E-3</v>
      </c>
      <c r="L72" s="5">
        <f t="shared" si="15"/>
        <v>-4.1269841269841276E-2</v>
      </c>
    </row>
    <row r="73" spans="1:12" x14ac:dyDescent="0.25">
      <c r="A73">
        <v>5.2</v>
      </c>
      <c r="B73" t="s">
        <v>189</v>
      </c>
      <c r="C73" t="s">
        <v>72</v>
      </c>
      <c r="D73" s="3">
        <v>0.18160000000000001</v>
      </c>
      <c r="E73" s="3">
        <v>0.20569999999999999</v>
      </c>
      <c r="F73" s="3">
        <v>0.2089</v>
      </c>
      <c r="G73" s="3">
        <v>0.2109</v>
      </c>
      <c r="H73" s="5">
        <v>0.2364</v>
      </c>
      <c r="I73" s="5">
        <f t="shared" si="12"/>
        <v>2.5499999999999995E-2</v>
      </c>
      <c r="J73" s="5">
        <f t="shared" si="13"/>
        <v>0.12091038406827878</v>
      </c>
      <c r="K73" s="5">
        <f t="shared" si="14"/>
        <v>5.4799999999999988E-2</v>
      </c>
      <c r="L73" s="5">
        <f t="shared" si="15"/>
        <v>0.30176211453744484</v>
      </c>
    </row>
    <row r="74" spans="1:12" x14ac:dyDescent="0.25">
      <c r="A74">
        <v>5.2</v>
      </c>
      <c r="B74" t="s">
        <v>189</v>
      </c>
      <c r="C74" t="s">
        <v>73</v>
      </c>
      <c r="D74" s="3">
        <v>0.192</v>
      </c>
      <c r="E74" s="3">
        <v>0.19600000000000001</v>
      </c>
      <c r="F74" s="3">
        <v>0.191</v>
      </c>
      <c r="G74" s="3">
        <v>0.17119999999999999</v>
      </c>
      <c r="H74" s="5">
        <v>0.17330000000000001</v>
      </c>
      <c r="I74" s="5">
        <f t="shared" si="12"/>
        <v>2.1000000000000185E-3</v>
      </c>
      <c r="J74" s="5">
        <f t="shared" si="13"/>
        <v>1.2266355140187025E-2</v>
      </c>
      <c r="K74" s="5">
        <f t="shared" si="14"/>
        <v>-1.8699999999999994E-2</v>
      </c>
      <c r="L74" s="5">
        <f t="shared" si="15"/>
        <v>-9.7395833333333307E-2</v>
      </c>
    </row>
    <row r="75" spans="1:12" x14ac:dyDescent="0.25">
      <c r="A75">
        <v>5.2</v>
      </c>
      <c r="B75" t="s">
        <v>189</v>
      </c>
      <c r="C75" t="s">
        <v>74</v>
      </c>
      <c r="D75" s="3">
        <v>0.2112</v>
      </c>
      <c r="E75" s="3">
        <v>0.2228</v>
      </c>
      <c r="F75" s="3">
        <v>0.21260000000000001</v>
      </c>
      <c r="G75" s="3">
        <v>0.1958</v>
      </c>
      <c r="H75" s="5">
        <v>0.19850000000000001</v>
      </c>
      <c r="I75" s="5">
        <f t="shared" si="12"/>
        <v>2.7000000000000079E-3</v>
      </c>
      <c r="J75" s="5">
        <f t="shared" si="13"/>
        <v>1.3789581205311582E-2</v>
      </c>
      <c r="K75" s="5">
        <f t="shared" si="14"/>
        <v>-1.2699999999999989E-2</v>
      </c>
      <c r="L75" s="5">
        <f t="shared" si="15"/>
        <v>-6.0132575757575704E-2</v>
      </c>
    </row>
    <row r="76" spans="1:12" x14ac:dyDescent="0.25">
      <c r="A76">
        <v>5.2</v>
      </c>
      <c r="B76" t="s">
        <v>189</v>
      </c>
      <c r="C76" t="s">
        <v>75</v>
      </c>
      <c r="D76" s="3">
        <v>0.21</v>
      </c>
      <c r="E76" s="3">
        <v>0.21129999999999999</v>
      </c>
      <c r="F76" s="3">
        <v>0.19389999999999999</v>
      </c>
      <c r="G76" s="3">
        <v>0.1996</v>
      </c>
      <c r="H76" s="5">
        <v>0.19400000000000001</v>
      </c>
      <c r="I76" s="5">
        <f t="shared" si="12"/>
        <v>-5.5999999999999939E-3</v>
      </c>
      <c r="J76" s="5">
        <f t="shared" si="13"/>
        <v>-2.8056112224448867E-2</v>
      </c>
      <c r="K76" s="5">
        <f t="shared" si="14"/>
        <v>-1.5999999999999986E-2</v>
      </c>
      <c r="L76" s="5">
        <f t="shared" si="15"/>
        <v>-7.6190476190476128E-2</v>
      </c>
    </row>
    <row r="77" spans="1:12" x14ac:dyDescent="0.25">
      <c r="A77">
        <v>5.2</v>
      </c>
      <c r="B77" t="s">
        <v>189</v>
      </c>
      <c r="C77" t="s">
        <v>76</v>
      </c>
      <c r="D77" s="3">
        <v>0.1973</v>
      </c>
      <c r="E77" s="3">
        <v>0.184</v>
      </c>
      <c r="F77" s="3">
        <v>0.20039999999999999</v>
      </c>
      <c r="G77" s="3">
        <v>0.20930000000000001</v>
      </c>
      <c r="H77" s="5">
        <v>0.1923</v>
      </c>
      <c r="I77" s="5">
        <f t="shared" si="12"/>
        <v>-1.7000000000000015E-2</v>
      </c>
      <c r="J77" s="5">
        <f t="shared" si="13"/>
        <v>-8.1223124701385638E-2</v>
      </c>
      <c r="K77" s="5">
        <f t="shared" si="14"/>
        <v>-5.0000000000000044E-3</v>
      </c>
      <c r="L77" s="5">
        <f t="shared" si="15"/>
        <v>-2.5342118601115075E-2</v>
      </c>
    </row>
    <row r="78" spans="1:12" x14ac:dyDescent="0.25">
      <c r="A78">
        <v>5.2</v>
      </c>
      <c r="B78" t="s">
        <v>189</v>
      </c>
      <c r="C78" t="s">
        <v>77</v>
      </c>
      <c r="D78" s="3">
        <v>0.19089999999999999</v>
      </c>
      <c r="E78" s="3">
        <v>0.22120000000000001</v>
      </c>
      <c r="F78" s="3">
        <v>0.19359999999999999</v>
      </c>
      <c r="G78" s="3">
        <v>0.1948</v>
      </c>
      <c r="H78" s="5">
        <v>0.2</v>
      </c>
      <c r="I78" s="5">
        <f t="shared" si="12"/>
        <v>5.2000000000000102E-3</v>
      </c>
      <c r="J78" s="5">
        <f t="shared" si="13"/>
        <v>2.669404517453804E-2</v>
      </c>
      <c r="K78" s="5">
        <f t="shared" si="14"/>
        <v>9.1000000000000247E-3</v>
      </c>
      <c r="L78" s="5">
        <f t="shared" si="15"/>
        <v>4.7668936616029466E-2</v>
      </c>
    </row>
    <row r="79" spans="1:12" x14ac:dyDescent="0.25">
      <c r="A79">
        <v>5.2</v>
      </c>
      <c r="B79" t="s">
        <v>189</v>
      </c>
      <c r="C79" t="s">
        <v>78</v>
      </c>
      <c r="D79" s="3">
        <v>0.36130000000000001</v>
      </c>
      <c r="E79" s="3">
        <v>0.30599999999999999</v>
      </c>
      <c r="F79" s="3">
        <v>0.29089999999999999</v>
      </c>
      <c r="G79" s="3">
        <v>0.25530000000000003</v>
      </c>
      <c r="H79" s="5">
        <v>0.26490000000000002</v>
      </c>
      <c r="I79" s="5">
        <f t="shared" si="12"/>
        <v>9.5999999999999974E-3</v>
      </c>
      <c r="J79" s="5">
        <f t="shared" si="13"/>
        <v>3.7602820211515849E-2</v>
      </c>
      <c r="K79" s="5">
        <f t="shared" si="14"/>
        <v>-9.6399999999999986E-2</v>
      </c>
      <c r="L79" s="5">
        <f t="shared" si="15"/>
        <v>-0.26681428176030997</v>
      </c>
    </row>
    <row r="80" spans="1:12" x14ac:dyDescent="0.25">
      <c r="A80">
        <v>5.2</v>
      </c>
      <c r="B80" t="s">
        <v>189</v>
      </c>
      <c r="C80" t="s">
        <v>79</v>
      </c>
      <c r="D80" s="3">
        <v>0.18609999999999999</v>
      </c>
      <c r="E80" s="3">
        <v>0.189</v>
      </c>
      <c r="F80" s="3">
        <v>0.2034</v>
      </c>
      <c r="G80" s="3">
        <v>0.1976</v>
      </c>
      <c r="H80" s="5">
        <v>0.1996</v>
      </c>
      <c r="I80" s="5">
        <f t="shared" si="12"/>
        <v>2.0000000000000018E-3</v>
      </c>
      <c r="J80" s="5">
        <f t="shared" si="13"/>
        <v>1.0121457489878551E-2</v>
      </c>
      <c r="K80" s="5">
        <f t="shared" si="14"/>
        <v>1.3500000000000012E-2</v>
      </c>
      <c r="L80" s="5">
        <f t="shared" si="15"/>
        <v>7.2541644277270348E-2</v>
      </c>
    </row>
    <row r="81" spans="1:12" x14ac:dyDescent="0.25">
      <c r="A81">
        <v>5.2</v>
      </c>
      <c r="B81" t="s">
        <v>189</v>
      </c>
      <c r="C81" t="s">
        <v>80</v>
      </c>
      <c r="D81" s="3">
        <v>0.18</v>
      </c>
      <c r="E81" s="3">
        <v>0.18</v>
      </c>
      <c r="F81" s="3">
        <v>0.19839999999999999</v>
      </c>
      <c r="G81" s="3">
        <v>0.1973</v>
      </c>
      <c r="H81" s="5">
        <v>0.1822</v>
      </c>
      <c r="I81" s="5">
        <f t="shared" si="12"/>
        <v>-1.5100000000000002E-2</v>
      </c>
      <c r="J81" s="5">
        <f t="shared" si="13"/>
        <v>-7.6533198175367467E-2</v>
      </c>
      <c r="K81" s="5">
        <f t="shared" si="14"/>
        <v>2.2000000000000075E-3</v>
      </c>
      <c r="L81" s="5">
        <f t="shared" si="15"/>
        <v>1.2222222222222264E-2</v>
      </c>
    </row>
    <row r="82" spans="1:12" x14ac:dyDescent="0.25">
      <c r="A82">
        <v>5.2</v>
      </c>
      <c r="B82" t="s">
        <v>189</v>
      </c>
      <c r="C82" t="s">
        <v>81</v>
      </c>
      <c r="D82" s="3">
        <v>0.20469999999999999</v>
      </c>
      <c r="E82" s="3">
        <v>0.23880000000000001</v>
      </c>
      <c r="F82" s="3">
        <v>0.17480000000000001</v>
      </c>
      <c r="G82" s="3">
        <v>0.26390000000000002</v>
      </c>
      <c r="H82" s="5">
        <v>0.23080000000000001</v>
      </c>
      <c r="I82" s="5">
        <f t="shared" si="12"/>
        <v>-3.3100000000000018E-2</v>
      </c>
      <c r="J82" s="5">
        <f t="shared" si="13"/>
        <v>-0.12542629784009099</v>
      </c>
      <c r="K82" s="5">
        <f t="shared" si="14"/>
        <v>2.6100000000000012E-2</v>
      </c>
      <c r="L82" s="5">
        <f t="shared" si="15"/>
        <v>0.12750366389838794</v>
      </c>
    </row>
    <row r="83" spans="1:12" x14ac:dyDescent="0.25">
      <c r="A83" s="39"/>
      <c r="D83" s="3"/>
      <c r="E83" s="3"/>
      <c r="F83" s="3"/>
      <c r="G83" s="3"/>
      <c r="H83" s="3"/>
    </row>
    <row r="84" spans="1:12" x14ac:dyDescent="0.25">
      <c r="A84" s="7" t="s">
        <v>229</v>
      </c>
      <c r="B84" s="11"/>
      <c r="C84" s="11"/>
      <c r="D84" s="11"/>
      <c r="E84" s="11"/>
      <c r="F84" s="11"/>
      <c r="G84" s="11"/>
      <c r="H84" s="11"/>
      <c r="I84" s="19"/>
      <c r="J84" s="19"/>
      <c r="K84" s="19"/>
      <c r="L84" s="19"/>
    </row>
    <row r="85" spans="1:12" x14ac:dyDescent="0.25">
      <c r="A85" s="1" t="s">
        <v>127</v>
      </c>
      <c r="B85" s="1" t="s">
        <v>186</v>
      </c>
      <c r="C85" s="1" t="s">
        <v>62</v>
      </c>
      <c r="D85" s="1">
        <v>2021</v>
      </c>
      <c r="E85" s="1">
        <v>2022</v>
      </c>
      <c r="F85" s="1">
        <v>2023</v>
      </c>
      <c r="G85" s="1">
        <v>2024</v>
      </c>
      <c r="H85" s="1">
        <v>2025</v>
      </c>
      <c r="I85" s="1" t="s">
        <v>63</v>
      </c>
      <c r="J85" s="1" t="s">
        <v>55</v>
      </c>
      <c r="K85" s="1" t="s">
        <v>64</v>
      </c>
      <c r="L85" s="1" t="s">
        <v>57</v>
      </c>
    </row>
    <row r="86" spans="1:12" x14ac:dyDescent="0.25">
      <c r="A86">
        <v>6.2</v>
      </c>
      <c r="B86" t="s">
        <v>191</v>
      </c>
      <c r="C86" t="s">
        <v>66</v>
      </c>
      <c r="D86" s="3">
        <v>4.5199999999999997E-2</v>
      </c>
      <c r="E86" s="3">
        <v>4.4600000000000001E-2</v>
      </c>
      <c r="F86" s="3">
        <v>4.3200000000000002E-2</v>
      </c>
      <c r="G86" s="3">
        <v>4.6199999999999998E-2</v>
      </c>
      <c r="H86" s="5">
        <v>4.7399999999999998E-2</v>
      </c>
      <c r="I86" s="5">
        <f t="shared" ref="I86:I101" si="16">SUM(H86-G86)</f>
        <v>1.1999999999999997E-3</v>
      </c>
      <c r="J86" s="5">
        <f t="shared" ref="J86:J101" si="17">SUM(H86-G86)/G86</f>
        <v>2.5974025974025969E-2</v>
      </c>
      <c r="K86" s="5">
        <f t="shared" ref="K86:K101" si="18">SUM(H86-D86)</f>
        <v>2.2000000000000006E-3</v>
      </c>
      <c r="L86" s="5">
        <f t="shared" ref="L86:L101" si="19">SUM(H86-D86)/D86</f>
        <v>4.8672566371681429E-2</v>
      </c>
    </row>
    <row r="87" spans="1:12" x14ac:dyDescent="0.25">
      <c r="A87">
        <v>6.2</v>
      </c>
      <c r="B87" t="s">
        <v>191</v>
      </c>
      <c r="C87" t="s">
        <v>67</v>
      </c>
      <c r="D87" s="3">
        <v>6.0999999999999999E-2</v>
      </c>
      <c r="E87" s="3">
        <v>5.62E-2</v>
      </c>
      <c r="F87" s="3">
        <v>5.2499999999999998E-2</v>
      </c>
      <c r="G87" s="3">
        <v>6.0199999999999997E-2</v>
      </c>
      <c r="H87" s="5">
        <v>5.9200000000000003E-2</v>
      </c>
      <c r="I87" s="5">
        <f t="shared" si="16"/>
        <v>-9.9999999999999395E-4</v>
      </c>
      <c r="J87" s="5">
        <f t="shared" si="17"/>
        <v>-1.6611295681063024E-2</v>
      </c>
      <c r="K87" s="5">
        <f t="shared" si="18"/>
        <v>-1.799999999999996E-3</v>
      </c>
      <c r="L87" s="5">
        <f t="shared" si="19"/>
        <v>-2.950819672131141E-2</v>
      </c>
    </row>
    <row r="88" spans="1:12" x14ac:dyDescent="0.25">
      <c r="A88">
        <v>6.2</v>
      </c>
      <c r="B88" t="s">
        <v>191</v>
      </c>
      <c r="C88" t="s">
        <v>68</v>
      </c>
      <c r="D88" s="3">
        <v>6.0999999999999999E-2</v>
      </c>
      <c r="E88" s="3">
        <v>6.1100000000000002E-2</v>
      </c>
      <c r="F88" s="3">
        <v>5.4300000000000001E-2</v>
      </c>
      <c r="G88" s="3">
        <v>5.33E-2</v>
      </c>
      <c r="H88" s="5">
        <v>5.6800000000000003E-2</v>
      </c>
      <c r="I88" s="5">
        <f t="shared" si="16"/>
        <v>3.5000000000000031E-3</v>
      </c>
      <c r="J88" s="5">
        <f t="shared" si="17"/>
        <v>6.5666041275797435E-2</v>
      </c>
      <c r="K88" s="5">
        <f t="shared" si="18"/>
        <v>-4.1999999999999954E-3</v>
      </c>
      <c r="L88" s="5">
        <f t="shared" si="19"/>
        <v>-6.8852459016393364E-2</v>
      </c>
    </row>
    <row r="89" spans="1:12" x14ac:dyDescent="0.25">
      <c r="A89">
        <v>6.2</v>
      </c>
      <c r="B89" t="s">
        <v>191</v>
      </c>
      <c r="C89" t="s">
        <v>69</v>
      </c>
      <c r="D89" s="3">
        <v>7.8E-2</v>
      </c>
      <c r="E89" s="3">
        <v>6.1600000000000002E-2</v>
      </c>
      <c r="F89" s="3">
        <v>5.6899999999999999E-2</v>
      </c>
      <c r="G89" s="3">
        <v>6.6199999999999995E-2</v>
      </c>
      <c r="H89" s="5">
        <v>4.9700000000000001E-2</v>
      </c>
      <c r="I89" s="5">
        <f t="shared" si="16"/>
        <v>-1.6499999999999994E-2</v>
      </c>
      <c r="J89" s="5">
        <f t="shared" si="17"/>
        <v>-0.24924471299093648</v>
      </c>
      <c r="K89" s="5">
        <f t="shared" si="18"/>
        <v>-2.8299999999999999E-2</v>
      </c>
      <c r="L89" s="5">
        <f t="shared" si="19"/>
        <v>-0.36282051282051281</v>
      </c>
    </row>
    <row r="90" spans="1:12" x14ac:dyDescent="0.25">
      <c r="A90">
        <v>6.2</v>
      </c>
      <c r="B90" t="s">
        <v>191</v>
      </c>
      <c r="C90" t="s">
        <v>70</v>
      </c>
      <c r="D90" s="3">
        <v>6.0999999999999999E-2</v>
      </c>
      <c r="E90" s="3">
        <v>6.0999999999999999E-2</v>
      </c>
      <c r="F90" s="3">
        <v>6.25E-2</v>
      </c>
      <c r="G90" s="3">
        <v>5.9900000000000002E-2</v>
      </c>
      <c r="H90" s="5">
        <v>6.0400000000000002E-2</v>
      </c>
      <c r="I90" s="5">
        <f t="shared" si="16"/>
        <v>5.0000000000000044E-4</v>
      </c>
      <c r="J90" s="5">
        <f t="shared" si="17"/>
        <v>8.3472454090150316E-3</v>
      </c>
      <c r="K90" s="5">
        <f t="shared" si="18"/>
        <v>-5.9999999999999637E-4</v>
      </c>
      <c r="L90" s="5">
        <f t="shared" si="19"/>
        <v>-9.8360655737704319E-3</v>
      </c>
    </row>
    <row r="91" spans="1:12" x14ac:dyDescent="0.25">
      <c r="A91">
        <v>6.2</v>
      </c>
      <c r="B91" t="s">
        <v>191</v>
      </c>
      <c r="C91" t="s">
        <v>71</v>
      </c>
      <c r="D91" s="3">
        <v>6.5000000000000002E-2</v>
      </c>
      <c r="E91" s="3">
        <v>5.8999999999999997E-2</v>
      </c>
      <c r="F91" s="3">
        <v>5.8599999999999999E-2</v>
      </c>
      <c r="G91" s="3">
        <v>5.8000000000000003E-2</v>
      </c>
      <c r="H91" s="5">
        <v>5.62E-2</v>
      </c>
      <c r="I91" s="5">
        <f t="shared" si="16"/>
        <v>-1.800000000000003E-3</v>
      </c>
      <c r="J91" s="5">
        <f t="shared" si="17"/>
        <v>-3.1034482758620741E-2</v>
      </c>
      <c r="K91" s="5">
        <f t="shared" si="18"/>
        <v>-8.8000000000000023E-3</v>
      </c>
      <c r="L91" s="5">
        <f t="shared" si="19"/>
        <v>-0.13538461538461541</v>
      </c>
    </row>
    <row r="92" spans="1:12" x14ac:dyDescent="0.25">
      <c r="A92">
        <v>6.2</v>
      </c>
      <c r="B92" t="s">
        <v>191</v>
      </c>
      <c r="C92" t="s">
        <v>72</v>
      </c>
      <c r="D92" s="3">
        <v>6.5699999999999995E-2</v>
      </c>
      <c r="E92" s="3">
        <v>6.8400000000000002E-2</v>
      </c>
      <c r="F92" s="3">
        <v>7.4300000000000005E-2</v>
      </c>
      <c r="G92" s="3">
        <v>6.7900000000000002E-2</v>
      </c>
      <c r="H92" s="5">
        <v>8.0500000000000002E-2</v>
      </c>
      <c r="I92" s="5">
        <f t="shared" si="16"/>
        <v>1.26E-2</v>
      </c>
      <c r="J92" s="5">
        <f t="shared" si="17"/>
        <v>0.18556701030927836</v>
      </c>
      <c r="K92" s="5">
        <f t="shared" si="18"/>
        <v>1.4800000000000008E-2</v>
      </c>
      <c r="L92" s="5">
        <f t="shared" si="19"/>
        <v>0.22526636225266375</v>
      </c>
    </row>
    <row r="93" spans="1:12" x14ac:dyDescent="0.25">
      <c r="A93">
        <v>6.2</v>
      </c>
      <c r="B93" t="s">
        <v>191</v>
      </c>
      <c r="C93" t="s">
        <v>73</v>
      </c>
      <c r="D93" s="3">
        <v>5.3499999999999999E-2</v>
      </c>
      <c r="E93" s="3">
        <v>5.7099999999999998E-2</v>
      </c>
      <c r="F93" s="3">
        <v>4.8300000000000003E-2</v>
      </c>
      <c r="G93" s="3">
        <v>5.1200000000000002E-2</v>
      </c>
      <c r="H93" s="5">
        <v>4.7399999999999998E-2</v>
      </c>
      <c r="I93" s="5">
        <f t="shared" si="16"/>
        <v>-3.8000000000000048E-3</v>
      </c>
      <c r="J93" s="5">
        <f t="shared" si="17"/>
        <v>-7.4218750000000083E-2</v>
      </c>
      <c r="K93" s="5">
        <f t="shared" si="18"/>
        <v>-6.1000000000000013E-3</v>
      </c>
      <c r="L93" s="5">
        <f t="shared" si="19"/>
        <v>-0.11401869158878507</v>
      </c>
    </row>
    <row r="94" spans="1:12" x14ac:dyDescent="0.25">
      <c r="A94">
        <v>6.2</v>
      </c>
      <c r="B94" t="s">
        <v>191</v>
      </c>
      <c r="C94" t="s">
        <v>74</v>
      </c>
      <c r="D94" s="3">
        <v>5.2299999999999999E-2</v>
      </c>
      <c r="E94" s="3">
        <v>5.6099999999999997E-2</v>
      </c>
      <c r="F94" s="3">
        <v>4.82E-2</v>
      </c>
      <c r="G94" s="3">
        <v>5.4899999999999997E-2</v>
      </c>
      <c r="H94" s="5">
        <v>5.45E-2</v>
      </c>
      <c r="I94" s="5">
        <f t="shared" si="16"/>
        <v>-3.9999999999999758E-4</v>
      </c>
      <c r="J94" s="5">
        <f t="shared" si="17"/>
        <v>-7.2859744990892098E-3</v>
      </c>
      <c r="K94" s="5">
        <f t="shared" si="18"/>
        <v>2.2000000000000006E-3</v>
      </c>
      <c r="L94" s="5">
        <f t="shared" si="19"/>
        <v>4.2065009560229454E-2</v>
      </c>
    </row>
    <row r="95" spans="1:12" x14ac:dyDescent="0.25">
      <c r="A95">
        <v>6.2</v>
      </c>
      <c r="B95" t="s">
        <v>191</v>
      </c>
      <c r="C95" t="s">
        <v>75</v>
      </c>
      <c r="D95" s="3">
        <v>6.9900000000000004E-2</v>
      </c>
      <c r="E95" s="3">
        <v>6.8599999999999994E-2</v>
      </c>
      <c r="F95" s="3">
        <v>6.6199999999999995E-2</v>
      </c>
      <c r="G95" s="3">
        <v>6.2600000000000003E-2</v>
      </c>
      <c r="H95" s="5">
        <v>6.6199999999999995E-2</v>
      </c>
      <c r="I95" s="5">
        <f t="shared" si="16"/>
        <v>3.5999999999999921E-3</v>
      </c>
      <c r="J95" s="5">
        <f t="shared" si="17"/>
        <v>5.7507987220447157E-2</v>
      </c>
      <c r="K95" s="5">
        <f t="shared" si="18"/>
        <v>-3.7000000000000088E-3</v>
      </c>
      <c r="L95" s="5">
        <f t="shared" si="19"/>
        <v>-5.2932761087267646E-2</v>
      </c>
    </row>
    <row r="96" spans="1:12" x14ac:dyDescent="0.25">
      <c r="A96">
        <v>6.2</v>
      </c>
      <c r="B96" t="s">
        <v>191</v>
      </c>
      <c r="C96" t="s">
        <v>76</v>
      </c>
      <c r="D96" s="3">
        <v>6.9500000000000006E-2</v>
      </c>
      <c r="E96" s="3">
        <v>7.1800000000000003E-2</v>
      </c>
      <c r="F96" s="3">
        <v>6.8099999999999994E-2</v>
      </c>
      <c r="G96" s="3">
        <v>6.08E-2</v>
      </c>
      <c r="H96" s="5">
        <v>6.4000000000000001E-2</v>
      </c>
      <c r="I96" s="5">
        <f t="shared" si="16"/>
        <v>3.2000000000000015E-3</v>
      </c>
      <c r="J96" s="5">
        <f t="shared" si="17"/>
        <v>5.2631578947368446E-2</v>
      </c>
      <c r="K96" s="5">
        <f t="shared" si="18"/>
        <v>-5.5000000000000049E-3</v>
      </c>
      <c r="L96" s="5">
        <f t="shared" si="19"/>
        <v>-7.9136690647482077E-2</v>
      </c>
    </row>
    <row r="97" spans="1:12" x14ac:dyDescent="0.25">
      <c r="A97">
        <v>6.2</v>
      </c>
      <c r="B97" t="s">
        <v>191</v>
      </c>
      <c r="C97" t="s">
        <v>77</v>
      </c>
      <c r="D97" s="3">
        <v>6.8400000000000002E-2</v>
      </c>
      <c r="E97" s="3">
        <v>6.0999999999999999E-2</v>
      </c>
      <c r="F97" s="3">
        <v>4.9500000000000002E-2</v>
      </c>
      <c r="G97" s="3">
        <v>6.4199999999999993E-2</v>
      </c>
      <c r="H97" s="5">
        <v>7.51E-2</v>
      </c>
      <c r="I97" s="5">
        <f t="shared" si="16"/>
        <v>1.0900000000000007E-2</v>
      </c>
      <c r="J97" s="5">
        <f t="shared" si="17"/>
        <v>0.16978193146417458</v>
      </c>
      <c r="K97" s="5">
        <f t="shared" si="18"/>
        <v>6.6999999999999976E-3</v>
      </c>
      <c r="L97" s="5">
        <f t="shared" si="19"/>
        <v>9.7953216374268973E-2</v>
      </c>
    </row>
    <row r="98" spans="1:12" x14ac:dyDescent="0.25">
      <c r="A98">
        <v>6.2</v>
      </c>
      <c r="B98" t="s">
        <v>191</v>
      </c>
      <c r="C98" t="s">
        <v>78</v>
      </c>
      <c r="D98" s="3">
        <v>5.8900000000000001E-2</v>
      </c>
      <c r="E98" s="3">
        <v>4.1000000000000002E-2</v>
      </c>
      <c r="F98" s="3">
        <v>5.2900000000000003E-2</v>
      </c>
      <c r="G98" s="3">
        <v>4.9599999999999998E-2</v>
      </c>
      <c r="H98" s="5">
        <v>4.0800000000000003E-2</v>
      </c>
      <c r="I98" s="5">
        <f t="shared" si="16"/>
        <v>-8.7999999999999953E-3</v>
      </c>
      <c r="J98" s="5">
        <f t="shared" si="17"/>
        <v>-0.1774193548387096</v>
      </c>
      <c r="K98" s="5">
        <f t="shared" si="18"/>
        <v>-1.8099999999999998E-2</v>
      </c>
      <c r="L98" s="5">
        <f t="shared" si="19"/>
        <v>-0.30730050933786074</v>
      </c>
    </row>
    <row r="99" spans="1:12" x14ac:dyDescent="0.25">
      <c r="A99">
        <v>6.2</v>
      </c>
      <c r="B99" t="s">
        <v>191</v>
      </c>
      <c r="C99" t="s">
        <v>79</v>
      </c>
      <c r="D99" s="3">
        <v>0.06</v>
      </c>
      <c r="E99" s="3">
        <v>6.08E-2</v>
      </c>
      <c r="F99" s="3">
        <v>5.0200000000000002E-2</v>
      </c>
      <c r="G99" s="3">
        <v>5.3199999999999997E-2</v>
      </c>
      <c r="H99" s="5">
        <v>5.4199999999999998E-2</v>
      </c>
      <c r="I99" s="5">
        <f t="shared" si="16"/>
        <v>1.0000000000000009E-3</v>
      </c>
      <c r="J99" s="5">
        <f t="shared" si="17"/>
        <v>1.8796992481203024E-2</v>
      </c>
      <c r="K99" s="5">
        <f t="shared" si="18"/>
        <v>-5.7999999999999996E-3</v>
      </c>
      <c r="L99" s="5">
        <f t="shared" si="19"/>
        <v>-9.6666666666666665E-2</v>
      </c>
    </row>
    <row r="100" spans="1:12" x14ac:dyDescent="0.25">
      <c r="A100">
        <v>6.2</v>
      </c>
      <c r="B100" t="s">
        <v>191</v>
      </c>
      <c r="C100" t="s">
        <v>80</v>
      </c>
      <c r="D100" s="3">
        <v>5.5E-2</v>
      </c>
      <c r="E100" s="3">
        <v>4.7E-2</v>
      </c>
      <c r="F100" s="3">
        <v>4.7899999999999998E-2</v>
      </c>
      <c r="G100" s="3">
        <v>4.8800000000000003E-2</v>
      </c>
      <c r="H100" s="5">
        <v>0.05</v>
      </c>
      <c r="I100" s="5">
        <f t="shared" si="16"/>
        <v>1.1999999999999997E-3</v>
      </c>
      <c r="J100" s="5">
        <f t="shared" si="17"/>
        <v>2.4590163934426222E-2</v>
      </c>
      <c r="K100" s="5">
        <f t="shared" si="18"/>
        <v>-4.9999999999999975E-3</v>
      </c>
      <c r="L100" s="5">
        <f t="shared" si="19"/>
        <v>-9.090909090909087E-2</v>
      </c>
    </row>
    <row r="101" spans="1:12" x14ac:dyDescent="0.25">
      <c r="A101">
        <v>6.2</v>
      </c>
      <c r="B101" t="s">
        <v>191</v>
      </c>
      <c r="C101" t="s">
        <v>81</v>
      </c>
      <c r="D101" s="3">
        <v>6.8500000000000005E-2</v>
      </c>
      <c r="E101" s="3">
        <v>0.111</v>
      </c>
      <c r="F101" s="3">
        <v>7.1800000000000003E-2</v>
      </c>
      <c r="G101" s="3">
        <v>6.9000000000000006E-2</v>
      </c>
      <c r="H101" s="5">
        <v>7.22E-2</v>
      </c>
      <c r="I101" s="5">
        <f t="shared" si="16"/>
        <v>3.1999999999999945E-3</v>
      </c>
      <c r="J101" s="5">
        <f t="shared" si="17"/>
        <v>4.6376811594202816E-2</v>
      </c>
      <c r="K101" s="5">
        <f t="shared" si="18"/>
        <v>3.699999999999995E-3</v>
      </c>
      <c r="L101" s="5">
        <f t="shared" si="19"/>
        <v>5.4014598540145904E-2</v>
      </c>
    </row>
    <row r="103" spans="1:12" x14ac:dyDescent="0.25">
      <c r="A103" s="7" t="s">
        <v>230</v>
      </c>
      <c r="B103" s="11"/>
      <c r="C103" s="11"/>
      <c r="D103" s="11"/>
      <c r="E103" s="11"/>
      <c r="F103" s="11"/>
      <c r="G103" s="11"/>
      <c r="H103" s="11"/>
      <c r="I103" s="19"/>
      <c r="J103" s="19"/>
      <c r="K103" s="19"/>
      <c r="L103" s="19"/>
    </row>
    <row r="104" spans="1:12" x14ac:dyDescent="0.25">
      <c r="A104" s="1" t="s">
        <v>127</v>
      </c>
      <c r="B104" s="1" t="s">
        <v>186</v>
      </c>
      <c r="C104" s="1" t="s">
        <v>62</v>
      </c>
      <c r="D104" s="1">
        <v>2021</v>
      </c>
      <c r="E104" s="1">
        <v>2022</v>
      </c>
      <c r="F104" s="1">
        <v>2023</v>
      </c>
      <c r="G104" s="1">
        <v>2024</v>
      </c>
      <c r="H104" s="1">
        <v>2025</v>
      </c>
      <c r="I104" s="1" t="s">
        <v>63</v>
      </c>
      <c r="J104" s="1" t="s">
        <v>55</v>
      </c>
      <c r="K104" s="1" t="s">
        <v>64</v>
      </c>
      <c r="L104" s="1" t="s">
        <v>57</v>
      </c>
    </row>
    <row r="105" spans="1:12" x14ac:dyDescent="0.25">
      <c r="A105">
        <v>7.2</v>
      </c>
      <c r="B105" t="s">
        <v>193</v>
      </c>
      <c r="C105" t="s">
        <v>66</v>
      </c>
      <c r="D105" s="3">
        <v>6.9000000000000006E-2</v>
      </c>
      <c r="E105" s="3">
        <v>7.1300000000000002E-2</v>
      </c>
      <c r="F105" s="3">
        <v>7.7399999999999997E-2</v>
      </c>
      <c r="G105" s="3">
        <v>7.9799999999999996E-2</v>
      </c>
      <c r="H105" s="5">
        <v>7.22E-2</v>
      </c>
      <c r="I105" s="5">
        <f t="shared" ref="I105:I120" si="20">SUM(H105-G105)</f>
        <v>-7.5999999999999956E-3</v>
      </c>
      <c r="J105" s="5">
        <f t="shared" ref="J105:J120" si="21">SUM(H105-G105)/G105</f>
        <v>-9.5238095238095191E-2</v>
      </c>
      <c r="K105" s="5">
        <f t="shared" ref="K105:K120" si="22">SUM(H105-D105)</f>
        <v>3.1999999999999945E-3</v>
      </c>
      <c r="L105" s="5">
        <f t="shared" ref="L105:L120" si="23">SUM(H105-D105)/D105</f>
        <v>4.6376811594202816E-2</v>
      </c>
    </row>
    <row r="106" spans="1:12" x14ac:dyDescent="0.25">
      <c r="A106">
        <v>7.2</v>
      </c>
      <c r="B106" t="s">
        <v>193</v>
      </c>
      <c r="C106" t="s">
        <v>67</v>
      </c>
      <c r="D106" s="3">
        <v>6.3600000000000004E-2</v>
      </c>
      <c r="E106" s="3">
        <v>6.5799999999999997E-2</v>
      </c>
      <c r="F106" s="3">
        <v>6.1600000000000002E-2</v>
      </c>
      <c r="G106" s="3">
        <v>0.06</v>
      </c>
      <c r="H106" s="5">
        <v>5.9900000000000002E-2</v>
      </c>
      <c r="I106" s="5">
        <f t="shared" si="20"/>
        <v>-9.9999999999995925E-5</v>
      </c>
      <c r="J106" s="5">
        <f t="shared" si="21"/>
        <v>-1.6666666666665989E-3</v>
      </c>
      <c r="K106" s="5">
        <f t="shared" si="22"/>
        <v>-3.7000000000000019E-3</v>
      </c>
      <c r="L106" s="5">
        <f t="shared" si="23"/>
        <v>-5.8176100628930846E-2</v>
      </c>
    </row>
    <row r="107" spans="1:12" x14ac:dyDescent="0.25">
      <c r="A107">
        <v>7.2</v>
      </c>
      <c r="B107" t="s">
        <v>193</v>
      </c>
      <c r="C107" t="s">
        <v>68</v>
      </c>
      <c r="D107" s="3">
        <v>6.9800000000000001E-2</v>
      </c>
      <c r="E107" s="3">
        <v>6.9599999999999995E-2</v>
      </c>
      <c r="F107" s="3">
        <v>5.96E-2</v>
      </c>
      <c r="G107" s="3">
        <v>6.8199999999999997E-2</v>
      </c>
      <c r="H107" s="5">
        <v>6.7000000000000004E-2</v>
      </c>
      <c r="I107" s="5">
        <f t="shared" si="20"/>
        <v>-1.1999999999999927E-3</v>
      </c>
      <c r="J107" s="5">
        <f t="shared" si="21"/>
        <v>-1.7595307917888457E-2</v>
      </c>
      <c r="K107" s="5">
        <f t="shared" si="22"/>
        <v>-2.7999999999999969E-3</v>
      </c>
      <c r="L107" s="5">
        <f t="shared" si="23"/>
        <v>-4.0114613180515714E-2</v>
      </c>
    </row>
    <row r="108" spans="1:12" x14ac:dyDescent="0.25">
      <c r="A108">
        <v>7.2</v>
      </c>
      <c r="B108" t="s">
        <v>193</v>
      </c>
      <c r="C108" t="s">
        <v>69</v>
      </c>
      <c r="D108" s="3">
        <v>5.11E-2</v>
      </c>
      <c r="E108" s="3">
        <v>6.5699999999999995E-2</v>
      </c>
      <c r="F108" s="3">
        <v>5.5100000000000003E-2</v>
      </c>
      <c r="G108" s="3">
        <v>6.9900000000000004E-2</v>
      </c>
      <c r="H108" s="5">
        <v>5.04E-2</v>
      </c>
      <c r="I108" s="5">
        <f t="shared" si="20"/>
        <v>-1.9500000000000003E-2</v>
      </c>
      <c r="J108" s="5">
        <f t="shared" si="21"/>
        <v>-0.27896995708154509</v>
      </c>
      <c r="K108" s="5">
        <f t="shared" si="22"/>
        <v>-6.9999999999999923E-4</v>
      </c>
      <c r="L108" s="5">
        <f t="shared" si="23"/>
        <v>-1.3698630136986287E-2</v>
      </c>
    </row>
    <row r="109" spans="1:12" x14ac:dyDescent="0.25">
      <c r="A109">
        <v>7.2</v>
      </c>
      <c r="B109" t="s">
        <v>193</v>
      </c>
      <c r="C109" t="s">
        <v>70</v>
      </c>
      <c r="D109" s="3">
        <v>7.7499999999999999E-2</v>
      </c>
      <c r="E109" s="3">
        <v>8.7099999999999997E-2</v>
      </c>
      <c r="F109" s="3">
        <v>8.1199999999999994E-2</v>
      </c>
      <c r="G109" s="3">
        <v>9.1600000000000001E-2</v>
      </c>
      <c r="H109" s="5">
        <v>7.4999999999999997E-2</v>
      </c>
      <c r="I109" s="5">
        <f t="shared" si="20"/>
        <v>-1.6600000000000004E-2</v>
      </c>
      <c r="J109" s="5">
        <f t="shared" si="21"/>
        <v>-0.18122270742358082</v>
      </c>
      <c r="K109" s="5">
        <f t="shared" si="22"/>
        <v>-2.5000000000000022E-3</v>
      </c>
      <c r="L109" s="5">
        <f t="shared" si="23"/>
        <v>-3.2258064516129059E-2</v>
      </c>
    </row>
    <row r="110" spans="1:12" x14ac:dyDescent="0.25">
      <c r="A110">
        <v>7.2</v>
      </c>
      <c r="B110" t="s">
        <v>193</v>
      </c>
      <c r="C110" t="s">
        <v>71</v>
      </c>
      <c r="D110" s="3">
        <v>0.06</v>
      </c>
      <c r="E110" s="3">
        <v>6.9000000000000006E-2</v>
      </c>
      <c r="F110" s="3">
        <v>6.0999999999999999E-2</v>
      </c>
      <c r="G110" s="3">
        <v>5.9299999999999999E-2</v>
      </c>
      <c r="H110" s="5">
        <v>5.5899999999999998E-2</v>
      </c>
      <c r="I110" s="5">
        <f t="shared" si="20"/>
        <v>-3.4000000000000002E-3</v>
      </c>
      <c r="J110" s="5">
        <f t="shared" si="21"/>
        <v>-5.7335581787521087E-2</v>
      </c>
      <c r="K110" s="5">
        <f t="shared" si="22"/>
        <v>-4.0999999999999995E-3</v>
      </c>
      <c r="L110" s="5">
        <f t="shared" si="23"/>
        <v>-6.8333333333333329E-2</v>
      </c>
    </row>
    <row r="111" spans="1:12" x14ac:dyDescent="0.25">
      <c r="A111">
        <v>7.2</v>
      </c>
      <c r="B111" t="s">
        <v>193</v>
      </c>
      <c r="C111" t="s">
        <v>72</v>
      </c>
      <c r="D111" s="3">
        <v>6.8099999999999994E-2</v>
      </c>
      <c r="E111" s="3">
        <v>7.3800000000000004E-2</v>
      </c>
      <c r="F111" s="3">
        <v>6.6500000000000004E-2</v>
      </c>
      <c r="G111" s="3">
        <v>6.5199999999999994E-2</v>
      </c>
      <c r="H111" s="5">
        <v>7.0699999999999999E-2</v>
      </c>
      <c r="I111" s="5">
        <f t="shared" si="20"/>
        <v>5.5000000000000049E-3</v>
      </c>
      <c r="J111" s="5">
        <f t="shared" si="21"/>
        <v>8.4355828220858978E-2</v>
      </c>
      <c r="K111" s="5">
        <f t="shared" si="22"/>
        <v>2.6000000000000051E-3</v>
      </c>
      <c r="L111" s="5">
        <f t="shared" si="23"/>
        <v>3.8179148311306976E-2</v>
      </c>
    </row>
    <row r="112" spans="1:12" x14ac:dyDescent="0.25">
      <c r="A112">
        <v>7.2</v>
      </c>
      <c r="B112" t="s">
        <v>193</v>
      </c>
      <c r="C112" t="s">
        <v>73</v>
      </c>
      <c r="D112" s="3">
        <v>5.7099999999999998E-2</v>
      </c>
      <c r="E112" s="3">
        <v>4.9399999999999999E-2</v>
      </c>
      <c r="F112" s="3">
        <v>5.8500000000000003E-2</v>
      </c>
      <c r="G112" s="3">
        <v>5.2999999999999999E-2</v>
      </c>
      <c r="H112" s="5">
        <v>5.33E-2</v>
      </c>
      <c r="I112" s="5">
        <f t="shared" si="20"/>
        <v>3.0000000000000165E-4</v>
      </c>
      <c r="J112" s="5">
        <f t="shared" si="21"/>
        <v>5.6603773584905977E-3</v>
      </c>
      <c r="K112" s="5">
        <f t="shared" si="22"/>
        <v>-3.7999999999999978E-3</v>
      </c>
      <c r="L112" s="5">
        <f t="shared" si="23"/>
        <v>-6.6549912434325703E-2</v>
      </c>
    </row>
    <row r="113" spans="1:12" x14ac:dyDescent="0.25">
      <c r="A113">
        <v>7.2</v>
      </c>
      <c r="B113" t="s">
        <v>193</v>
      </c>
      <c r="C113" t="s">
        <v>74</v>
      </c>
      <c r="D113" s="3">
        <v>5.9499999999999997E-2</v>
      </c>
      <c r="E113" s="3">
        <v>6.7100000000000007E-2</v>
      </c>
      <c r="F113" s="3">
        <v>6.8400000000000002E-2</v>
      </c>
      <c r="G113" s="3">
        <v>6.2100000000000002E-2</v>
      </c>
      <c r="H113" s="5">
        <v>7.2800000000000004E-2</v>
      </c>
      <c r="I113" s="5">
        <f t="shared" si="20"/>
        <v>1.0700000000000001E-2</v>
      </c>
      <c r="J113" s="5">
        <f t="shared" si="21"/>
        <v>0.17230273752012884</v>
      </c>
      <c r="K113" s="5">
        <f t="shared" si="22"/>
        <v>1.3300000000000006E-2</v>
      </c>
      <c r="L113" s="5">
        <f t="shared" si="23"/>
        <v>0.223529411764706</v>
      </c>
    </row>
    <row r="114" spans="1:12" x14ac:dyDescent="0.25">
      <c r="A114">
        <v>7.2</v>
      </c>
      <c r="B114" t="s">
        <v>193</v>
      </c>
      <c r="C114" t="s">
        <v>75</v>
      </c>
      <c r="D114" s="3">
        <v>7.1999999999999995E-2</v>
      </c>
      <c r="E114" s="3">
        <v>6.5500000000000003E-2</v>
      </c>
      <c r="F114" s="3">
        <v>6.2399999999999997E-2</v>
      </c>
      <c r="G114" s="3">
        <v>5.5899999999999998E-2</v>
      </c>
      <c r="H114" s="5">
        <v>6.6000000000000003E-2</v>
      </c>
      <c r="I114" s="5">
        <f t="shared" si="20"/>
        <v>1.0100000000000005E-2</v>
      </c>
      <c r="J114" s="5">
        <f t="shared" si="21"/>
        <v>0.18067978533094822</v>
      </c>
      <c r="K114" s="5">
        <f t="shared" si="22"/>
        <v>-5.9999999999999915E-3</v>
      </c>
      <c r="L114" s="5">
        <f t="shared" si="23"/>
        <v>-8.3333333333333218E-2</v>
      </c>
    </row>
    <row r="115" spans="1:12" x14ac:dyDescent="0.25">
      <c r="A115">
        <v>7.2</v>
      </c>
      <c r="B115" t="s">
        <v>193</v>
      </c>
      <c r="C115" t="s">
        <v>76</v>
      </c>
      <c r="D115" s="3">
        <v>5.5300000000000002E-2</v>
      </c>
      <c r="E115" s="3">
        <v>7.0900000000000005E-2</v>
      </c>
      <c r="F115" s="3">
        <v>6.6100000000000006E-2</v>
      </c>
      <c r="G115" s="3">
        <v>6.2700000000000006E-2</v>
      </c>
      <c r="H115" s="5">
        <v>6.0100000000000001E-2</v>
      </c>
      <c r="I115" s="5">
        <f t="shared" si="20"/>
        <v>-2.6000000000000051E-3</v>
      </c>
      <c r="J115" s="5">
        <f t="shared" si="21"/>
        <v>-4.1467304625199437E-2</v>
      </c>
      <c r="K115" s="5">
        <f t="shared" si="22"/>
        <v>4.7999999999999987E-3</v>
      </c>
      <c r="L115" s="5">
        <f t="shared" si="23"/>
        <v>8.6799276672694367E-2</v>
      </c>
    </row>
    <row r="116" spans="1:12" x14ac:dyDescent="0.25">
      <c r="A116">
        <v>7.2</v>
      </c>
      <c r="B116" t="s">
        <v>193</v>
      </c>
      <c r="C116" t="s">
        <v>77</v>
      </c>
      <c r="D116" s="3">
        <v>6.1199999999999997E-2</v>
      </c>
      <c r="E116" s="3">
        <v>6.4199999999999993E-2</v>
      </c>
      <c r="F116" s="3">
        <v>0.06</v>
      </c>
      <c r="G116" s="3">
        <v>6.1600000000000002E-2</v>
      </c>
      <c r="H116" s="5">
        <v>6.5199999999999994E-2</v>
      </c>
      <c r="I116" s="5">
        <f t="shared" si="20"/>
        <v>3.5999999999999921E-3</v>
      </c>
      <c r="J116" s="5">
        <f t="shared" si="21"/>
        <v>5.8441558441558308E-2</v>
      </c>
      <c r="K116" s="5">
        <f t="shared" si="22"/>
        <v>3.9999999999999966E-3</v>
      </c>
      <c r="L116" s="5">
        <f t="shared" si="23"/>
        <v>6.5359477124182955E-2</v>
      </c>
    </row>
    <row r="117" spans="1:12" x14ac:dyDescent="0.25">
      <c r="A117">
        <v>7.2</v>
      </c>
      <c r="B117" t="s">
        <v>193</v>
      </c>
      <c r="C117" t="s">
        <v>78</v>
      </c>
      <c r="D117" s="3">
        <v>0.12039999999999999</v>
      </c>
      <c r="E117" s="3">
        <v>0.112</v>
      </c>
      <c r="F117" s="3">
        <v>9.06E-2</v>
      </c>
      <c r="G117" s="3">
        <v>0.107</v>
      </c>
      <c r="H117" s="5">
        <v>7.5399999999999995E-2</v>
      </c>
      <c r="I117" s="5">
        <f t="shared" si="20"/>
        <v>-3.1600000000000003E-2</v>
      </c>
      <c r="J117" s="5">
        <f t="shared" si="21"/>
        <v>-0.29532710280373836</v>
      </c>
      <c r="K117" s="5">
        <f t="shared" si="22"/>
        <v>-4.4999999999999998E-2</v>
      </c>
      <c r="L117" s="5">
        <f t="shared" si="23"/>
        <v>-0.37375415282392027</v>
      </c>
    </row>
    <row r="118" spans="1:12" x14ac:dyDescent="0.25">
      <c r="A118">
        <v>7.2</v>
      </c>
      <c r="B118" t="s">
        <v>193</v>
      </c>
      <c r="C118" t="s">
        <v>79</v>
      </c>
      <c r="D118" s="3">
        <v>0.06</v>
      </c>
      <c r="E118" s="3">
        <v>6.7699999999999996E-2</v>
      </c>
      <c r="F118" s="3">
        <v>6.2799999999999995E-2</v>
      </c>
      <c r="G118" s="3">
        <v>6.0600000000000001E-2</v>
      </c>
      <c r="H118" s="5">
        <v>5.8900000000000001E-2</v>
      </c>
      <c r="I118" s="5">
        <f t="shared" si="20"/>
        <v>-1.7000000000000001E-3</v>
      </c>
      <c r="J118" s="5">
        <f t="shared" si="21"/>
        <v>-2.8052805280528056E-2</v>
      </c>
      <c r="K118" s="5">
        <f t="shared" si="22"/>
        <v>-1.0999999999999968E-3</v>
      </c>
      <c r="L118" s="5">
        <f t="shared" si="23"/>
        <v>-1.8333333333333281E-2</v>
      </c>
    </row>
    <row r="119" spans="1:12" x14ac:dyDescent="0.25">
      <c r="A119">
        <v>7.2</v>
      </c>
      <c r="B119" t="s">
        <v>193</v>
      </c>
      <c r="C119" t="s">
        <v>80</v>
      </c>
      <c r="D119" s="3">
        <v>6.4000000000000001E-2</v>
      </c>
      <c r="E119" s="3">
        <v>6.4000000000000001E-2</v>
      </c>
      <c r="F119" s="3">
        <v>5.8400000000000001E-2</v>
      </c>
      <c r="G119" s="3">
        <v>5.67E-2</v>
      </c>
      <c r="H119" s="5">
        <v>5.4399999999999997E-2</v>
      </c>
      <c r="I119" s="5">
        <f t="shared" si="20"/>
        <v>-2.3000000000000034E-3</v>
      </c>
      <c r="J119" s="5">
        <f t="shared" si="21"/>
        <v>-4.0564373897707291E-2</v>
      </c>
      <c r="K119" s="5">
        <f t="shared" si="22"/>
        <v>-9.6000000000000044E-3</v>
      </c>
      <c r="L119" s="5">
        <f t="shared" si="23"/>
        <v>-0.15000000000000008</v>
      </c>
    </row>
    <row r="120" spans="1:12" x14ac:dyDescent="0.25">
      <c r="A120">
        <v>7.2</v>
      </c>
      <c r="B120" t="s">
        <v>193</v>
      </c>
      <c r="C120" t="s">
        <v>81</v>
      </c>
      <c r="D120" s="3">
        <v>0.06</v>
      </c>
      <c r="E120" s="3">
        <v>0.1066</v>
      </c>
      <c r="F120" s="3">
        <v>7.0800000000000002E-2</v>
      </c>
      <c r="G120" s="3">
        <v>5.4899999999999997E-2</v>
      </c>
      <c r="H120" s="5">
        <v>7.3200000000000001E-2</v>
      </c>
      <c r="I120" s="5">
        <f t="shared" si="20"/>
        <v>1.8300000000000004E-2</v>
      </c>
      <c r="J120" s="5">
        <f t="shared" si="21"/>
        <v>0.33333333333333343</v>
      </c>
      <c r="K120" s="5">
        <f t="shared" si="22"/>
        <v>1.3200000000000003E-2</v>
      </c>
      <c r="L120" s="5">
        <f t="shared" si="23"/>
        <v>0.22000000000000006</v>
      </c>
    </row>
    <row r="122" spans="1:12" x14ac:dyDescent="0.25">
      <c r="A122" s="7" t="s">
        <v>231</v>
      </c>
      <c r="B122" s="11"/>
      <c r="C122" s="11"/>
      <c r="D122" s="11"/>
      <c r="E122" s="11"/>
      <c r="F122" s="11"/>
      <c r="G122" s="11"/>
      <c r="H122" s="11"/>
      <c r="I122" s="19"/>
      <c r="J122" s="19"/>
      <c r="K122" s="19"/>
      <c r="L122" s="19"/>
    </row>
    <row r="123" spans="1:12" x14ac:dyDescent="0.25">
      <c r="A123" s="1" t="s">
        <v>127</v>
      </c>
      <c r="B123" s="1" t="s">
        <v>186</v>
      </c>
      <c r="C123" s="1" t="s">
        <v>62</v>
      </c>
      <c r="D123" s="1">
        <v>2021</v>
      </c>
      <c r="E123" s="1">
        <v>2022</v>
      </c>
      <c r="F123" s="1">
        <v>2023</v>
      </c>
      <c r="G123" s="1">
        <v>2024</v>
      </c>
      <c r="H123" s="1">
        <v>2025</v>
      </c>
      <c r="I123" s="1" t="s">
        <v>63</v>
      </c>
      <c r="J123" s="1" t="s">
        <v>55</v>
      </c>
      <c r="K123" s="1" t="s">
        <v>64</v>
      </c>
      <c r="L123" s="1" t="s">
        <v>57</v>
      </c>
    </row>
    <row r="124" spans="1:12" x14ac:dyDescent="0.25">
      <c r="A124">
        <v>8.1999999999999993</v>
      </c>
      <c r="B124" t="s">
        <v>195</v>
      </c>
      <c r="C124" t="s">
        <v>66</v>
      </c>
      <c r="D124" s="3">
        <v>7.7000000000000002E-3</v>
      </c>
      <c r="E124" s="3">
        <v>1.17E-2</v>
      </c>
      <c r="F124" s="3">
        <v>1.1599999999999999E-2</v>
      </c>
      <c r="G124" s="3">
        <v>1.12E-2</v>
      </c>
      <c r="H124" s="5">
        <v>9.7999999999999997E-3</v>
      </c>
      <c r="I124" s="5">
        <f t="shared" ref="I124:I139" si="24">SUM(H124-G124)</f>
        <v>-1.4000000000000002E-3</v>
      </c>
      <c r="J124" s="5">
        <f>SUM(H124-G124)/G124</f>
        <v>-0.12500000000000003</v>
      </c>
      <c r="K124" s="5">
        <f t="shared" ref="K124:K139" si="25">SUM(H124-D124)</f>
        <v>2.0999999999999994E-3</v>
      </c>
      <c r="L124" s="5">
        <f>SUM(H124-D124)/D124</f>
        <v>0.27272727272727265</v>
      </c>
    </row>
    <row r="125" spans="1:12" x14ac:dyDescent="0.25">
      <c r="A125">
        <v>8.1999999999999993</v>
      </c>
      <c r="B125" t="s">
        <v>195</v>
      </c>
      <c r="C125" t="s">
        <v>67</v>
      </c>
      <c r="D125" s="3">
        <v>0</v>
      </c>
      <c r="E125" s="3">
        <v>0</v>
      </c>
      <c r="F125" s="3">
        <v>0</v>
      </c>
      <c r="G125" s="3">
        <v>0</v>
      </c>
      <c r="H125" s="5">
        <v>0</v>
      </c>
      <c r="I125" s="5">
        <f t="shared" si="24"/>
        <v>0</v>
      </c>
      <c r="J125" s="112" t="s">
        <v>38</v>
      </c>
      <c r="K125" s="5">
        <f t="shared" si="25"/>
        <v>0</v>
      </c>
      <c r="L125" s="113" t="s">
        <v>38</v>
      </c>
    </row>
    <row r="126" spans="1:12" x14ac:dyDescent="0.25">
      <c r="A126">
        <v>8.1999999999999993</v>
      </c>
      <c r="B126" t="s">
        <v>195</v>
      </c>
      <c r="C126" t="s">
        <v>68</v>
      </c>
      <c r="D126" s="3">
        <v>8.8000000000000005E-3</v>
      </c>
      <c r="E126" s="3">
        <v>1.1299999999999999E-2</v>
      </c>
      <c r="F126" s="3">
        <v>9.1000000000000004E-3</v>
      </c>
      <c r="G126" s="3">
        <v>7.1999999999999998E-3</v>
      </c>
      <c r="H126" s="5">
        <v>9.7999999999999997E-3</v>
      </c>
      <c r="I126" s="5">
        <f t="shared" si="24"/>
        <v>2.5999999999999999E-3</v>
      </c>
      <c r="J126" s="5">
        <f>SUM(H126-G126)/G126</f>
        <v>0.3611111111111111</v>
      </c>
      <c r="K126" s="5">
        <f t="shared" si="25"/>
        <v>9.9999999999999915E-4</v>
      </c>
      <c r="L126" s="5">
        <f>SUM(H126-D126)/D126</f>
        <v>0.11363636363636354</v>
      </c>
    </row>
    <row r="127" spans="1:12" x14ac:dyDescent="0.25">
      <c r="A127">
        <v>8.1999999999999993</v>
      </c>
      <c r="B127" t="s">
        <v>195</v>
      </c>
      <c r="C127" t="s">
        <v>69</v>
      </c>
      <c r="D127" s="3">
        <v>5.0000000000000001E-3</v>
      </c>
      <c r="E127" s="3">
        <v>7.7000000000000002E-3</v>
      </c>
      <c r="F127" s="3">
        <v>1.12E-2</v>
      </c>
      <c r="G127" s="3">
        <v>7.7000000000000002E-3</v>
      </c>
      <c r="H127" s="5">
        <v>5.3E-3</v>
      </c>
      <c r="I127" s="5">
        <f t="shared" si="24"/>
        <v>-2.4000000000000002E-3</v>
      </c>
      <c r="J127" s="5">
        <f>SUM(H127-G127)/G127</f>
        <v>-0.31168831168831168</v>
      </c>
      <c r="K127" s="5">
        <f t="shared" si="25"/>
        <v>2.9999999999999992E-4</v>
      </c>
      <c r="L127" s="5">
        <f>SUM(H127-D127)/D127</f>
        <v>5.9999999999999984E-2</v>
      </c>
    </row>
    <row r="128" spans="1:12" x14ac:dyDescent="0.25">
      <c r="A128">
        <v>8.1999999999999993</v>
      </c>
      <c r="B128" t="s">
        <v>195</v>
      </c>
      <c r="C128" t="s">
        <v>70</v>
      </c>
      <c r="D128" s="3">
        <v>1.1299999999999999E-2</v>
      </c>
      <c r="E128" s="3">
        <v>1.47E-2</v>
      </c>
      <c r="F128" s="3">
        <v>8.3000000000000001E-3</v>
      </c>
      <c r="G128" s="3">
        <v>0</v>
      </c>
      <c r="H128" s="5">
        <v>0</v>
      </c>
      <c r="I128" s="5">
        <f t="shared" si="24"/>
        <v>0</v>
      </c>
      <c r="J128" s="113" t="s">
        <v>38</v>
      </c>
      <c r="K128" s="5">
        <f t="shared" si="25"/>
        <v>-1.1299999999999999E-2</v>
      </c>
      <c r="L128" s="5">
        <f>SUM(H128-D128)/D128</f>
        <v>-1</v>
      </c>
    </row>
    <row r="129" spans="1:12" x14ac:dyDescent="0.25">
      <c r="A129">
        <v>8.1999999999999993</v>
      </c>
      <c r="B129" t="s">
        <v>195</v>
      </c>
      <c r="C129" t="s">
        <v>71</v>
      </c>
      <c r="D129" s="3">
        <v>0</v>
      </c>
      <c r="E129" s="3">
        <v>0</v>
      </c>
      <c r="F129" s="3">
        <v>0</v>
      </c>
      <c r="G129" s="3">
        <v>2.3999999999999998E-3</v>
      </c>
      <c r="H129" s="5">
        <v>2.8E-3</v>
      </c>
      <c r="I129" s="5">
        <f t="shared" si="24"/>
        <v>4.0000000000000018E-4</v>
      </c>
      <c r="J129" s="5">
        <f>SUM(H129-G129)/G129</f>
        <v>0.16666666666666677</v>
      </c>
      <c r="K129" s="5">
        <f t="shared" si="25"/>
        <v>2.8E-3</v>
      </c>
      <c r="L129" s="113" t="s">
        <v>38</v>
      </c>
    </row>
    <row r="130" spans="1:12" x14ac:dyDescent="0.25">
      <c r="A130">
        <v>8.1999999999999993</v>
      </c>
      <c r="B130" t="s">
        <v>195</v>
      </c>
      <c r="C130" t="s">
        <v>72</v>
      </c>
      <c r="D130" s="3">
        <v>0</v>
      </c>
      <c r="E130" s="3">
        <v>0</v>
      </c>
      <c r="F130" s="3">
        <v>0</v>
      </c>
      <c r="G130" s="3">
        <v>0</v>
      </c>
      <c r="H130" s="5">
        <v>4.3E-3</v>
      </c>
      <c r="I130" s="5">
        <f t="shared" si="24"/>
        <v>4.3E-3</v>
      </c>
      <c r="J130" s="113" t="s">
        <v>38</v>
      </c>
      <c r="K130" s="5">
        <f t="shared" si="25"/>
        <v>4.3E-3</v>
      </c>
      <c r="L130" s="113" t="s">
        <v>38</v>
      </c>
    </row>
    <row r="131" spans="1:12" x14ac:dyDescent="0.25">
      <c r="A131">
        <v>8.1999999999999993</v>
      </c>
      <c r="B131" t="s">
        <v>195</v>
      </c>
      <c r="C131" t="s">
        <v>73</v>
      </c>
      <c r="D131" s="3">
        <v>2.8999999999999998E-3</v>
      </c>
      <c r="E131" s="3">
        <v>3.8E-3</v>
      </c>
      <c r="F131" s="3">
        <v>0</v>
      </c>
      <c r="G131" s="3">
        <v>0</v>
      </c>
      <c r="H131" s="5">
        <v>1.6000000000000001E-3</v>
      </c>
      <c r="I131" s="5">
        <f t="shared" si="24"/>
        <v>1.6000000000000001E-3</v>
      </c>
      <c r="J131" s="113" t="s">
        <v>38</v>
      </c>
      <c r="K131" s="5">
        <f t="shared" si="25"/>
        <v>-1.2999999999999997E-3</v>
      </c>
      <c r="L131" s="5">
        <f>SUM(H131-D131)/D131</f>
        <v>-0.44827586206896547</v>
      </c>
    </row>
    <row r="132" spans="1:12" x14ac:dyDescent="0.25">
      <c r="A132">
        <v>8.1999999999999993</v>
      </c>
      <c r="B132" t="s">
        <v>195</v>
      </c>
      <c r="C132" t="s">
        <v>74</v>
      </c>
      <c r="D132" s="3">
        <v>3.0999999999999999E-3</v>
      </c>
      <c r="E132" s="3">
        <v>0</v>
      </c>
      <c r="F132" s="3">
        <v>0</v>
      </c>
      <c r="G132" s="3">
        <v>0</v>
      </c>
      <c r="H132" s="5">
        <v>0</v>
      </c>
      <c r="I132" s="5">
        <f t="shared" si="24"/>
        <v>0</v>
      </c>
      <c r="J132" s="113" t="s">
        <v>38</v>
      </c>
      <c r="K132" s="5">
        <f t="shared" si="25"/>
        <v>-3.0999999999999999E-3</v>
      </c>
      <c r="L132" s="5">
        <f>SUM(H132-D132)/D132</f>
        <v>-1</v>
      </c>
    </row>
    <row r="133" spans="1:12" x14ac:dyDescent="0.25">
      <c r="A133">
        <v>8.1999999999999993</v>
      </c>
      <c r="B133" t="s">
        <v>195</v>
      </c>
      <c r="C133" t="s">
        <v>75</v>
      </c>
      <c r="D133" s="3">
        <v>7.4999999999999997E-3</v>
      </c>
      <c r="E133" s="3">
        <v>7.0000000000000001E-3</v>
      </c>
      <c r="F133" s="3">
        <v>6.7000000000000002E-3</v>
      </c>
      <c r="G133" s="3">
        <v>7.1999999999999998E-3</v>
      </c>
      <c r="H133" s="5">
        <v>4.7000000000000002E-3</v>
      </c>
      <c r="I133" s="5">
        <f t="shared" si="24"/>
        <v>-2.4999999999999996E-3</v>
      </c>
      <c r="J133" s="5">
        <f>SUM(H133-G133)/G133</f>
        <v>-0.34722222222222215</v>
      </c>
      <c r="K133" s="5">
        <f t="shared" si="25"/>
        <v>-2.7999999999999995E-3</v>
      </c>
      <c r="L133" s="5">
        <f>SUM(H133-D133)/D133</f>
        <v>-0.37333333333333329</v>
      </c>
    </row>
    <row r="134" spans="1:12" x14ac:dyDescent="0.25">
      <c r="A134">
        <v>8.1999999999999993</v>
      </c>
      <c r="B134" t="s">
        <v>195</v>
      </c>
      <c r="C134" t="s">
        <v>76</v>
      </c>
      <c r="D134" s="3">
        <v>0</v>
      </c>
      <c r="E134" s="3">
        <v>0</v>
      </c>
      <c r="F134" s="3">
        <v>0</v>
      </c>
      <c r="G134" s="3">
        <v>3.2000000000000002E-3</v>
      </c>
      <c r="H134" s="5">
        <v>0</v>
      </c>
      <c r="I134" s="5">
        <f t="shared" si="24"/>
        <v>-3.2000000000000002E-3</v>
      </c>
      <c r="J134" s="5">
        <f>SUM(H134-G134)/G134</f>
        <v>-1</v>
      </c>
      <c r="K134" s="5">
        <f t="shared" si="25"/>
        <v>0</v>
      </c>
      <c r="L134" s="113" t="s">
        <v>38</v>
      </c>
    </row>
    <row r="135" spans="1:12" x14ac:dyDescent="0.25">
      <c r="A135">
        <v>8.1999999999999993</v>
      </c>
      <c r="B135" t="s">
        <v>195</v>
      </c>
      <c r="C135" t="s">
        <v>77</v>
      </c>
      <c r="D135" s="3">
        <v>6.1000000000000004E-3</v>
      </c>
      <c r="E135" s="3">
        <v>0</v>
      </c>
      <c r="F135" s="3">
        <v>0</v>
      </c>
      <c r="G135" s="3">
        <v>5.0000000000000001E-3</v>
      </c>
      <c r="H135" s="5">
        <v>6.8999999999999999E-3</v>
      </c>
      <c r="I135" s="5">
        <f t="shared" si="24"/>
        <v>1.8999999999999998E-3</v>
      </c>
      <c r="J135" s="5">
        <f>SUM(H135-G135)/G135</f>
        <v>0.37999999999999995</v>
      </c>
      <c r="K135" s="5">
        <f t="shared" si="25"/>
        <v>7.999999999999995E-4</v>
      </c>
      <c r="L135" s="5">
        <f>SUM(H135-D135)/D135</f>
        <v>0.13114754098360645</v>
      </c>
    </row>
    <row r="136" spans="1:12" x14ac:dyDescent="0.25">
      <c r="A136">
        <v>8.1999999999999993</v>
      </c>
      <c r="B136" t="s">
        <v>195</v>
      </c>
      <c r="C136" t="s">
        <v>78</v>
      </c>
      <c r="D136" s="3">
        <v>2.0000000000000001E-4</v>
      </c>
      <c r="E136" s="3">
        <v>1.7999999999999999E-2</v>
      </c>
      <c r="F136" s="3">
        <v>1.7500000000000002E-2</v>
      </c>
      <c r="G136" s="3">
        <v>1.4E-2</v>
      </c>
      <c r="H136" s="5">
        <v>1.0500000000000001E-2</v>
      </c>
      <c r="I136" s="5">
        <f t="shared" si="24"/>
        <v>-3.4999999999999996E-3</v>
      </c>
      <c r="J136" s="5">
        <f>SUM(H136-G136)/G136</f>
        <v>-0.24999999999999997</v>
      </c>
      <c r="K136" s="5">
        <f t="shared" si="25"/>
        <v>1.03E-2</v>
      </c>
      <c r="L136" s="5">
        <f>SUM(H136-D136)/D136</f>
        <v>51.5</v>
      </c>
    </row>
    <row r="137" spans="1:12" x14ac:dyDescent="0.25">
      <c r="A137">
        <v>8.1999999999999993</v>
      </c>
      <c r="B137" t="s">
        <v>195</v>
      </c>
      <c r="C137" t="s">
        <v>79</v>
      </c>
      <c r="D137" s="3">
        <v>0</v>
      </c>
      <c r="E137" s="3">
        <v>0</v>
      </c>
      <c r="F137" s="3">
        <v>0</v>
      </c>
      <c r="G137" s="3">
        <v>0</v>
      </c>
      <c r="H137" s="5">
        <v>0</v>
      </c>
      <c r="I137" s="5">
        <f t="shared" si="24"/>
        <v>0</v>
      </c>
      <c r="J137" s="113" t="s">
        <v>38</v>
      </c>
      <c r="K137" s="5">
        <f t="shared" si="25"/>
        <v>0</v>
      </c>
      <c r="L137" s="113" t="s">
        <v>38</v>
      </c>
    </row>
    <row r="138" spans="1:12" x14ac:dyDescent="0.25">
      <c r="A138">
        <v>8.1999999999999993</v>
      </c>
      <c r="B138" t="s">
        <v>195</v>
      </c>
      <c r="C138" t="s">
        <v>80</v>
      </c>
      <c r="D138" s="3">
        <v>6.6E-3</v>
      </c>
      <c r="E138" s="3">
        <v>5.5999999999999999E-3</v>
      </c>
      <c r="F138" s="3">
        <v>3.8E-3</v>
      </c>
      <c r="G138" s="3">
        <v>5.1000000000000004E-3</v>
      </c>
      <c r="H138" s="5">
        <v>4.7000000000000002E-3</v>
      </c>
      <c r="I138" s="5">
        <f t="shared" si="24"/>
        <v>-4.0000000000000018E-4</v>
      </c>
      <c r="J138" s="5">
        <f>SUM(H138-G138)/G138</f>
        <v>-7.8431372549019635E-2</v>
      </c>
      <c r="K138" s="5">
        <f t="shared" si="25"/>
        <v>-1.8999999999999998E-3</v>
      </c>
      <c r="L138" s="5">
        <f>SUM(H138-D138)/D138</f>
        <v>-0.28787878787878785</v>
      </c>
    </row>
    <row r="139" spans="1:12" x14ac:dyDescent="0.25">
      <c r="A139">
        <v>8.1999999999999993</v>
      </c>
      <c r="B139" t="s">
        <v>195</v>
      </c>
      <c r="C139" t="s">
        <v>81</v>
      </c>
      <c r="D139" s="3">
        <v>8.2000000000000007E-3</v>
      </c>
      <c r="E139" s="3">
        <v>8.3999999999999995E-3</v>
      </c>
      <c r="F139" s="3">
        <v>1.21E-2</v>
      </c>
      <c r="G139" s="3">
        <v>1.0200000000000001E-2</v>
      </c>
      <c r="H139" s="5">
        <v>1.1000000000000001E-3</v>
      </c>
      <c r="I139" s="5">
        <f t="shared" si="24"/>
        <v>-9.1000000000000004E-3</v>
      </c>
      <c r="J139" s="5">
        <f>SUM(H139-G139)/G139</f>
        <v>-0.89215686274509798</v>
      </c>
      <c r="K139" s="5">
        <f t="shared" si="25"/>
        <v>-7.1000000000000004E-3</v>
      </c>
      <c r="L139" s="5">
        <f>SUM(H139-D139)/D139</f>
        <v>-0.86585365853658536</v>
      </c>
    </row>
    <row r="141" spans="1:12" x14ac:dyDescent="0.25">
      <c r="A141" s="7" t="s">
        <v>232</v>
      </c>
      <c r="B141" s="11"/>
      <c r="C141" s="11"/>
      <c r="D141" s="11"/>
      <c r="E141" s="11"/>
      <c r="F141" s="11"/>
      <c r="G141" s="11"/>
      <c r="H141" s="11"/>
      <c r="I141" s="19"/>
      <c r="J141" s="19"/>
      <c r="K141" s="19"/>
      <c r="L141" s="19"/>
    </row>
    <row r="142" spans="1:12" x14ac:dyDescent="0.25">
      <c r="A142" s="1" t="s">
        <v>127</v>
      </c>
      <c r="B142" s="1" t="s">
        <v>186</v>
      </c>
      <c r="C142" s="1" t="s">
        <v>62</v>
      </c>
      <c r="D142" s="1">
        <v>2021</v>
      </c>
      <c r="E142" s="1">
        <v>2022</v>
      </c>
      <c r="F142" s="1">
        <v>2023</v>
      </c>
      <c r="G142" s="1">
        <v>2024</v>
      </c>
      <c r="H142" s="1">
        <v>2025</v>
      </c>
      <c r="I142" s="1" t="s">
        <v>63</v>
      </c>
      <c r="J142" s="1" t="s">
        <v>55</v>
      </c>
      <c r="K142" s="1" t="s">
        <v>64</v>
      </c>
      <c r="L142" s="1" t="s">
        <v>57</v>
      </c>
    </row>
    <row r="143" spans="1:12" x14ac:dyDescent="0.25">
      <c r="A143">
        <v>9.1999999999999993</v>
      </c>
      <c r="B143" t="s">
        <v>197</v>
      </c>
      <c r="C143" t="s">
        <v>66</v>
      </c>
      <c r="D143" s="3">
        <v>0.1993</v>
      </c>
      <c r="E143" s="3">
        <v>0.18920000000000001</v>
      </c>
      <c r="F143" s="3">
        <v>0.18659999999999999</v>
      </c>
      <c r="G143" s="3">
        <v>0.17730000000000001</v>
      </c>
      <c r="H143" s="5">
        <v>0.16350000000000001</v>
      </c>
      <c r="I143" s="5">
        <f t="shared" ref="I143:I158" si="26">SUM(H143-G143)</f>
        <v>-1.3800000000000007E-2</v>
      </c>
      <c r="J143" s="5">
        <f t="shared" ref="J143:J158" si="27">SUM(H143-G143)/G143</f>
        <v>-7.7834179357022026E-2</v>
      </c>
      <c r="K143" s="5">
        <f t="shared" ref="K143:K158" si="28">SUM(H143-D143)</f>
        <v>-3.5799999999999998E-2</v>
      </c>
      <c r="L143" s="5">
        <f t="shared" ref="L143:L158" si="29">SUM(H143-D143)/D143</f>
        <v>-0.17962870045158053</v>
      </c>
    </row>
    <row r="144" spans="1:12" x14ac:dyDescent="0.25">
      <c r="A144">
        <v>9.1999999999999993</v>
      </c>
      <c r="B144" t="s">
        <v>197</v>
      </c>
      <c r="C144" t="s">
        <v>67</v>
      </c>
      <c r="D144" s="3">
        <v>0.157</v>
      </c>
      <c r="E144" s="3">
        <v>0.14990000000000001</v>
      </c>
      <c r="F144" s="3">
        <v>0.1515</v>
      </c>
      <c r="G144" s="3">
        <v>0.13239999999999999</v>
      </c>
      <c r="H144" s="5">
        <v>0.1231</v>
      </c>
      <c r="I144" s="5">
        <f t="shared" si="26"/>
        <v>-9.2999999999999888E-3</v>
      </c>
      <c r="J144" s="5">
        <f t="shared" si="27"/>
        <v>-7.0241691842900217E-2</v>
      </c>
      <c r="K144" s="5">
        <f t="shared" si="28"/>
        <v>-3.39E-2</v>
      </c>
      <c r="L144" s="5">
        <f t="shared" si="29"/>
        <v>-0.2159235668789809</v>
      </c>
    </row>
    <row r="145" spans="1:12" x14ac:dyDescent="0.25">
      <c r="A145">
        <v>9.1999999999999993</v>
      </c>
      <c r="B145" t="s">
        <v>197</v>
      </c>
      <c r="C145" t="s">
        <v>68</v>
      </c>
      <c r="D145" s="3">
        <v>0.1588</v>
      </c>
      <c r="E145" s="3">
        <v>0.1502</v>
      </c>
      <c r="F145" s="3">
        <v>0.1381</v>
      </c>
      <c r="G145" s="3">
        <v>0.1341</v>
      </c>
      <c r="H145" s="5">
        <v>0.11849999999999999</v>
      </c>
      <c r="I145" s="5">
        <f t="shared" si="26"/>
        <v>-1.5600000000000003E-2</v>
      </c>
      <c r="J145" s="5">
        <f t="shared" si="27"/>
        <v>-0.11633109619686803</v>
      </c>
      <c r="K145" s="5">
        <f t="shared" si="28"/>
        <v>-4.0300000000000002E-2</v>
      </c>
      <c r="L145" s="5">
        <f t="shared" si="29"/>
        <v>-0.25377833753148615</v>
      </c>
    </row>
    <row r="146" spans="1:12" x14ac:dyDescent="0.25">
      <c r="A146">
        <v>9.1999999999999993</v>
      </c>
      <c r="B146" t="s">
        <v>197</v>
      </c>
      <c r="C146" t="s">
        <v>69</v>
      </c>
      <c r="D146" s="3">
        <v>0.216</v>
      </c>
      <c r="E146" s="3">
        <v>0.216</v>
      </c>
      <c r="F146" s="3">
        <v>0.19139999999999999</v>
      </c>
      <c r="G146" s="3">
        <v>0.18440000000000001</v>
      </c>
      <c r="H146" s="5">
        <v>0.19120000000000001</v>
      </c>
      <c r="I146" s="5">
        <f t="shared" si="26"/>
        <v>6.8000000000000005E-3</v>
      </c>
      <c r="J146" s="5">
        <f t="shared" si="27"/>
        <v>3.6876355748373106E-2</v>
      </c>
      <c r="K146" s="5">
        <f t="shared" si="28"/>
        <v>-2.4799999999999989E-2</v>
      </c>
      <c r="L146" s="5">
        <f t="shared" si="29"/>
        <v>-0.11481481481481476</v>
      </c>
    </row>
    <row r="147" spans="1:12" x14ac:dyDescent="0.25">
      <c r="A147">
        <v>9.1999999999999993</v>
      </c>
      <c r="B147" t="s">
        <v>197</v>
      </c>
      <c r="C147" t="s">
        <v>70</v>
      </c>
      <c r="D147" s="3">
        <v>0.1598</v>
      </c>
      <c r="E147" s="3">
        <v>0.14899999999999999</v>
      </c>
      <c r="F147" s="3">
        <v>0.15709999999999999</v>
      </c>
      <c r="G147" s="3">
        <v>0.15290000000000001</v>
      </c>
      <c r="H147" s="5">
        <v>0.1489</v>
      </c>
      <c r="I147" s="5">
        <f t="shared" si="26"/>
        <v>-4.0000000000000036E-3</v>
      </c>
      <c r="J147" s="5">
        <f t="shared" si="27"/>
        <v>-2.6160889470242012E-2</v>
      </c>
      <c r="K147" s="5">
        <f t="shared" si="28"/>
        <v>-1.0899999999999993E-2</v>
      </c>
      <c r="L147" s="5">
        <f t="shared" si="29"/>
        <v>-6.8210262828535623E-2</v>
      </c>
    </row>
    <row r="148" spans="1:12" x14ac:dyDescent="0.25">
      <c r="A148">
        <v>9.1999999999999993</v>
      </c>
      <c r="B148" t="s">
        <v>197</v>
      </c>
      <c r="C148" t="s">
        <v>71</v>
      </c>
      <c r="D148" s="3">
        <v>0.15160000000000001</v>
      </c>
      <c r="E148" s="3">
        <v>0.16639999999999999</v>
      </c>
      <c r="F148" s="3">
        <v>0.1479</v>
      </c>
      <c r="G148" s="3">
        <v>0.13500000000000001</v>
      </c>
      <c r="H148" s="5">
        <v>0.1386</v>
      </c>
      <c r="I148" s="5">
        <f t="shared" si="26"/>
        <v>3.5999999999999921E-3</v>
      </c>
      <c r="J148" s="5">
        <f t="shared" si="27"/>
        <v>2.6666666666666606E-2</v>
      </c>
      <c r="K148" s="5">
        <f t="shared" si="28"/>
        <v>-1.3000000000000012E-2</v>
      </c>
      <c r="L148" s="5">
        <f t="shared" si="29"/>
        <v>-8.5751978891820652E-2</v>
      </c>
    </row>
    <row r="149" spans="1:12" x14ac:dyDescent="0.25">
      <c r="A149">
        <v>9.1999999999999993</v>
      </c>
      <c r="B149" t="s">
        <v>197</v>
      </c>
      <c r="C149" t="s">
        <v>72</v>
      </c>
      <c r="D149" s="3">
        <v>9.69E-2</v>
      </c>
      <c r="E149" s="3">
        <v>0.12429999999999999</v>
      </c>
      <c r="F149" s="3">
        <v>9.2299999999999993E-2</v>
      </c>
      <c r="G149" s="3">
        <v>0.14699999999999999</v>
      </c>
      <c r="H149" s="5">
        <v>0.1187</v>
      </c>
      <c r="I149" s="5">
        <f t="shared" si="26"/>
        <v>-2.8299999999999992E-2</v>
      </c>
      <c r="J149" s="5">
        <f t="shared" si="27"/>
        <v>-0.19251700680272105</v>
      </c>
      <c r="K149" s="5">
        <f t="shared" si="28"/>
        <v>2.18E-2</v>
      </c>
      <c r="L149" s="5">
        <f t="shared" si="29"/>
        <v>0.22497420020639836</v>
      </c>
    </row>
    <row r="150" spans="1:12" x14ac:dyDescent="0.25">
      <c r="A150">
        <v>9.1999999999999993</v>
      </c>
      <c r="B150" t="s">
        <v>197</v>
      </c>
      <c r="C150" t="s">
        <v>73</v>
      </c>
      <c r="D150" s="3">
        <v>0.13020000000000001</v>
      </c>
      <c r="E150" s="3">
        <v>9.5100000000000004E-2</v>
      </c>
      <c r="F150" s="3">
        <v>0.10780000000000001</v>
      </c>
      <c r="G150" s="3">
        <v>0.1236</v>
      </c>
      <c r="H150" s="5">
        <v>0.107</v>
      </c>
      <c r="I150" s="5">
        <f t="shared" si="26"/>
        <v>-1.6600000000000004E-2</v>
      </c>
      <c r="J150" s="5">
        <f t="shared" si="27"/>
        <v>-0.13430420711974111</v>
      </c>
      <c r="K150" s="5">
        <f t="shared" si="28"/>
        <v>-2.3200000000000012E-2</v>
      </c>
      <c r="L150" s="5">
        <f t="shared" si="29"/>
        <v>-0.17818740399385569</v>
      </c>
    </row>
    <row r="151" spans="1:12" x14ac:dyDescent="0.25">
      <c r="A151">
        <v>9.1999999999999993</v>
      </c>
      <c r="B151" t="s">
        <v>197</v>
      </c>
      <c r="C151" t="s">
        <v>74</v>
      </c>
      <c r="D151" s="3">
        <v>0.16270000000000001</v>
      </c>
      <c r="E151" s="3">
        <v>0.16400000000000001</v>
      </c>
      <c r="F151" s="3">
        <v>0.1434</v>
      </c>
      <c r="G151" s="3">
        <v>0.12509999999999999</v>
      </c>
      <c r="H151" s="5">
        <v>0.14979999999999999</v>
      </c>
      <c r="I151" s="5">
        <f t="shared" si="26"/>
        <v>2.47E-2</v>
      </c>
      <c r="J151" s="5">
        <f t="shared" si="27"/>
        <v>0.19744204636290968</v>
      </c>
      <c r="K151" s="5">
        <f t="shared" si="28"/>
        <v>-1.2900000000000023E-2</v>
      </c>
      <c r="L151" s="5">
        <f t="shared" si="29"/>
        <v>-7.9287031346035777E-2</v>
      </c>
    </row>
    <row r="152" spans="1:12" x14ac:dyDescent="0.25">
      <c r="A152">
        <v>9.1999999999999993</v>
      </c>
      <c r="B152" t="s">
        <v>197</v>
      </c>
      <c r="C152" t="s">
        <v>75</v>
      </c>
      <c r="D152" s="3">
        <v>0.1404</v>
      </c>
      <c r="E152" s="3">
        <v>0.14130000000000001</v>
      </c>
      <c r="F152" s="3">
        <v>0.1167</v>
      </c>
      <c r="G152" s="3">
        <v>0.1234</v>
      </c>
      <c r="H152" s="5">
        <v>0.1241</v>
      </c>
      <c r="I152" s="5">
        <f t="shared" si="26"/>
        <v>7.0000000000000617E-4</v>
      </c>
      <c r="J152" s="5">
        <f t="shared" si="27"/>
        <v>5.6726094003241995E-3</v>
      </c>
      <c r="K152" s="5">
        <f t="shared" si="28"/>
        <v>-1.6299999999999995E-2</v>
      </c>
      <c r="L152" s="5">
        <f t="shared" si="29"/>
        <v>-0.11609686609686606</v>
      </c>
    </row>
    <row r="153" spans="1:12" x14ac:dyDescent="0.25">
      <c r="A153">
        <v>9.1999999999999993</v>
      </c>
      <c r="B153" t="s">
        <v>197</v>
      </c>
      <c r="C153" t="s">
        <v>76</v>
      </c>
      <c r="D153" s="3">
        <v>0.16289999999999999</v>
      </c>
      <c r="E153" s="3">
        <v>0.1429</v>
      </c>
      <c r="F153" s="3">
        <v>0.14710000000000001</v>
      </c>
      <c r="G153" s="3">
        <v>0.13089999999999999</v>
      </c>
      <c r="H153" s="5">
        <v>0.1268</v>
      </c>
      <c r="I153" s="5">
        <f t="shared" si="26"/>
        <v>-4.0999999999999925E-3</v>
      </c>
      <c r="J153" s="5">
        <f t="shared" si="27"/>
        <v>-3.1321619556913621E-2</v>
      </c>
      <c r="K153" s="5">
        <f t="shared" si="28"/>
        <v>-3.6099999999999993E-2</v>
      </c>
      <c r="L153" s="5">
        <f t="shared" si="29"/>
        <v>-0.22160834868017185</v>
      </c>
    </row>
    <row r="154" spans="1:12" x14ac:dyDescent="0.25">
      <c r="A154">
        <v>9.1999999999999993</v>
      </c>
      <c r="B154" t="s">
        <v>197</v>
      </c>
      <c r="C154" t="s">
        <v>77</v>
      </c>
      <c r="D154" s="3">
        <v>0.13800000000000001</v>
      </c>
      <c r="E154" s="3">
        <v>0.1394</v>
      </c>
      <c r="F154" s="3">
        <v>0.1351</v>
      </c>
      <c r="G154" s="3">
        <v>0.127</v>
      </c>
      <c r="H154" s="5">
        <v>0.13650000000000001</v>
      </c>
      <c r="I154" s="5">
        <f t="shared" si="26"/>
        <v>9.5000000000000084E-3</v>
      </c>
      <c r="J154" s="5">
        <f t="shared" si="27"/>
        <v>7.4803149606299274E-2</v>
      </c>
      <c r="K154" s="5">
        <f t="shared" si="28"/>
        <v>-1.5000000000000013E-3</v>
      </c>
      <c r="L154" s="5">
        <f t="shared" si="29"/>
        <v>-1.0869565217391313E-2</v>
      </c>
    </row>
    <row r="155" spans="1:12" x14ac:dyDescent="0.25">
      <c r="A155">
        <v>9.1999999999999993</v>
      </c>
      <c r="B155" t="s">
        <v>197</v>
      </c>
      <c r="C155" t="s">
        <v>78</v>
      </c>
      <c r="D155" s="3">
        <v>7.2300000000000003E-2</v>
      </c>
      <c r="E155" s="3">
        <v>0.13700000000000001</v>
      </c>
      <c r="F155" s="3">
        <v>8.2699999999999996E-2</v>
      </c>
      <c r="G155" s="3">
        <v>0.16059999999999999</v>
      </c>
      <c r="H155" s="5">
        <v>8.3400000000000002E-2</v>
      </c>
      <c r="I155" s="5">
        <f t="shared" si="26"/>
        <v>-7.7199999999999991E-2</v>
      </c>
      <c r="J155" s="5">
        <f t="shared" si="27"/>
        <v>-0.48069738480697383</v>
      </c>
      <c r="K155" s="5">
        <f t="shared" si="28"/>
        <v>1.1099999999999999E-2</v>
      </c>
      <c r="L155" s="5">
        <f t="shared" si="29"/>
        <v>0.15352697095435683</v>
      </c>
    </row>
    <row r="156" spans="1:12" x14ac:dyDescent="0.25">
      <c r="A156">
        <v>9.1999999999999993</v>
      </c>
      <c r="B156" t="s">
        <v>197</v>
      </c>
      <c r="C156" t="s">
        <v>79</v>
      </c>
      <c r="D156" s="3">
        <v>0.17599999999999999</v>
      </c>
      <c r="E156" s="3">
        <v>0.15509999999999999</v>
      </c>
      <c r="F156" s="3">
        <v>0.1426</v>
      </c>
      <c r="G156" s="3">
        <v>0.1527</v>
      </c>
      <c r="H156" s="5">
        <v>0.13589999999999999</v>
      </c>
      <c r="I156" s="5">
        <f t="shared" si="26"/>
        <v>-1.6800000000000009E-2</v>
      </c>
      <c r="J156" s="5">
        <f t="shared" si="27"/>
        <v>-0.11001964636542245</v>
      </c>
      <c r="K156" s="5">
        <f t="shared" si="28"/>
        <v>-4.0099999999999997E-2</v>
      </c>
      <c r="L156" s="5">
        <f t="shared" si="29"/>
        <v>-0.22784090909090909</v>
      </c>
    </row>
    <row r="157" spans="1:12" x14ac:dyDescent="0.25">
      <c r="A157">
        <v>9.1999999999999993</v>
      </c>
      <c r="B157" t="s">
        <v>197</v>
      </c>
      <c r="C157" t="s">
        <v>80</v>
      </c>
      <c r="D157" s="3">
        <v>0.1545</v>
      </c>
      <c r="E157" s="3">
        <v>0.13370000000000001</v>
      </c>
      <c r="F157" s="3">
        <v>0.11650000000000001</v>
      </c>
      <c r="G157" s="3">
        <v>0.1187</v>
      </c>
      <c r="H157" s="5">
        <v>0.13819999999999999</v>
      </c>
      <c r="I157" s="5">
        <f t="shared" si="26"/>
        <v>1.949999999999999E-2</v>
      </c>
      <c r="J157" s="5">
        <f t="shared" si="27"/>
        <v>0.16427969671440598</v>
      </c>
      <c r="K157" s="5">
        <f t="shared" si="28"/>
        <v>-1.6300000000000009E-2</v>
      </c>
      <c r="L157" s="5">
        <f t="shared" si="29"/>
        <v>-0.10550161812297741</v>
      </c>
    </row>
    <row r="158" spans="1:12" x14ac:dyDescent="0.25">
      <c r="A158">
        <v>9.1999999999999993</v>
      </c>
      <c r="B158" t="s">
        <v>197</v>
      </c>
      <c r="C158" t="s">
        <v>81</v>
      </c>
      <c r="D158" s="3">
        <v>7.6100000000000001E-2</v>
      </c>
      <c r="E158" s="3">
        <v>0.2243</v>
      </c>
      <c r="F158" s="3">
        <v>0.2233</v>
      </c>
      <c r="G158" s="3">
        <v>4.6399999999999997E-2</v>
      </c>
      <c r="H158" s="5">
        <v>0.1532</v>
      </c>
      <c r="I158" s="5">
        <f t="shared" si="26"/>
        <v>0.10680000000000001</v>
      </c>
      <c r="J158" s="5">
        <f t="shared" si="27"/>
        <v>2.3017241379310347</v>
      </c>
      <c r="K158" s="5">
        <f t="shared" si="28"/>
        <v>7.7100000000000002E-2</v>
      </c>
      <c r="L158" s="5">
        <f t="shared" si="29"/>
        <v>1.0131406044678055</v>
      </c>
    </row>
    <row r="160" spans="1:12" ht="18.75" x14ac:dyDescent="0.3">
      <c r="A160" s="36" t="s">
        <v>198</v>
      </c>
    </row>
    <row r="162" spans="1:12" x14ac:dyDescent="0.25">
      <c r="A162" s="7" t="s">
        <v>199</v>
      </c>
      <c r="B162" s="19"/>
      <c r="C162" s="19"/>
      <c r="D162" s="19"/>
      <c r="E162" s="7"/>
      <c r="F162" s="7"/>
      <c r="G162" s="7"/>
      <c r="H162" s="7"/>
      <c r="I162" s="19"/>
      <c r="J162" s="19"/>
      <c r="K162" s="19"/>
      <c r="L162" s="19"/>
    </row>
    <row r="163" spans="1:12" x14ac:dyDescent="0.25">
      <c r="A163" s="1" t="s">
        <v>26</v>
      </c>
      <c r="B163" s="1" t="s">
        <v>181</v>
      </c>
      <c r="C163" s="1" t="s">
        <v>182</v>
      </c>
      <c r="D163" s="1">
        <v>2021</v>
      </c>
      <c r="E163" s="1">
        <v>2022</v>
      </c>
      <c r="F163" s="1">
        <v>2023</v>
      </c>
      <c r="G163" s="1">
        <v>2024</v>
      </c>
      <c r="H163" s="1">
        <v>2025</v>
      </c>
      <c r="I163" s="1" t="s">
        <v>54</v>
      </c>
      <c r="J163" s="1" t="s">
        <v>55</v>
      </c>
      <c r="K163" s="1" t="s">
        <v>56</v>
      </c>
      <c r="L163" s="1" t="s">
        <v>57</v>
      </c>
    </row>
    <row r="164" spans="1:12" x14ac:dyDescent="0.25">
      <c r="A164">
        <v>10.199999999999999</v>
      </c>
      <c r="B164" t="s">
        <v>225</v>
      </c>
      <c r="C164" t="s">
        <v>66</v>
      </c>
      <c r="D164">
        <v>4</v>
      </c>
      <c r="E164">
        <v>4</v>
      </c>
      <c r="F164">
        <v>4</v>
      </c>
      <c r="G164">
        <v>4</v>
      </c>
      <c r="H164">
        <v>4</v>
      </c>
      <c r="I164">
        <f t="shared" ref="I164:I179" si="30">SUM(H164-G164)</f>
        <v>0</v>
      </c>
      <c r="J164" s="5">
        <f t="shared" ref="J164:J179" si="31">SUM(H164-G164)/G164</f>
        <v>0</v>
      </c>
      <c r="K164">
        <f t="shared" ref="K164:K179" si="32">SUM(H164-D164)</f>
        <v>0</v>
      </c>
      <c r="L164" s="5">
        <f t="shared" ref="L164:L179" si="33">SUM(H164-D164)/D164</f>
        <v>0</v>
      </c>
    </row>
    <row r="165" spans="1:12" x14ac:dyDescent="0.25">
      <c r="A165">
        <v>10.199999999999999</v>
      </c>
      <c r="B165" t="s">
        <v>225</v>
      </c>
      <c r="C165" t="s">
        <v>67</v>
      </c>
      <c r="D165">
        <v>4</v>
      </c>
      <c r="E165">
        <v>4</v>
      </c>
      <c r="F165">
        <v>4</v>
      </c>
      <c r="G165">
        <v>4</v>
      </c>
      <c r="H165">
        <v>3</v>
      </c>
      <c r="I165">
        <f t="shared" si="30"/>
        <v>-1</v>
      </c>
      <c r="J165" s="5">
        <f t="shared" si="31"/>
        <v>-0.25</v>
      </c>
      <c r="K165">
        <f t="shared" si="32"/>
        <v>-1</v>
      </c>
      <c r="L165" s="5">
        <f t="shared" si="33"/>
        <v>-0.25</v>
      </c>
    </row>
    <row r="166" spans="1:12" x14ac:dyDescent="0.25">
      <c r="A166">
        <v>10.199999999999999</v>
      </c>
      <c r="B166" t="s">
        <v>225</v>
      </c>
      <c r="C166" t="s">
        <v>68</v>
      </c>
      <c r="D166">
        <v>4</v>
      </c>
      <c r="E166">
        <v>4</v>
      </c>
      <c r="F166">
        <v>4</v>
      </c>
      <c r="G166">
        <v>4</v>
      </c>
      <c r="H166">
        <v>4</v>
      </c>
      <c r="I166">
        <f t="shared" si="30"/>
        <v>0</v>
      </c>
      <c r="J166" s="5">
        <f t="shared" si="31"/>
        <v>0</v>
      </c>
      <c r="K166">
        <f t="shared" si="32"/>
        <v>0</v>
      </c>
      <c r="L166" s="5">
        <f t="shared" si="33"/>
        <v>0</v>
      </c>
    </row>
    <row r="167" spans="1:12" x14ac:dyDescent="0.25">
      <c r="A167">
        <v>10.199999999999999</v>
      </c>
      <c r="B167" t="s">
        <v>225</v>
      </c>
      <c r="C167" t="s">
        <v>69</v>
      </c>
      <c r="D167">
        <v>5</v>
      </c>
      <c r="E167">
        <v>5</v>
      </c>
      <c r="F167">
        <v>5</v>
      </c>
      <c r="G167">
        <v>5</v>
      </c>
      <c r="H167">
        <v>5</v>
      </c>
      <c r="I167">
        <f t="shared" si="30"/>
        <v>0</v>
      </c>
      <c r="J167" s="5">
        <f t="shared" si="31"/>
        <v>0</v>
      </c>
      <c r="K167">
        <f t="shared" si="32"/>
        <v>0</v>
      </c>
      <c r="L167" s="5">
        <f t="shared" si="33"/>
        <v>0</v>
      </c>
    </row>
    <row r="168" spans="1:12" x14ac:dyDescent="0.25">
      <c r="A168">
        <v>10.199999999999999</v>
      </c>
      <c r="B168" t="s">
        <v>225</v>
      </c>
      <c r="C168" t="s">
        <v>70</v>
      </c>
      <c r="D168">
        <v>4</v>
      </c>
      <c r="E168">
        <v>4</v>
      </c>
      <c r="F168">
        <v>3</v>
      </c>
      <c r="G168">
        <v>4</v>
      </c>
      <c r="H168">
        <v>4</v>
      </c>
      <c r="I168">
        <f t="shared" si="30"/>
        <v>0</v>
      </c>
      <c r="J168" s="5">
        <f t="shared" si="31"/>
        <v>0</v>
      </c>
      <c r="K168">
        <f t="shared" si="32"/>
        <v>0</v>
      </c>
      <c r="L168" s="5">
        <f t="shared" si="33"/>
        <v>0</v>
      </c>
    </row>
    <row r="169" spans="1:12" x14ac:dyDescent="0.25">
      <c r="A169">
        <v>10.199999999999999</v>
      </c>
      <c r="B169" t="s">
        <v>225</v>
      </c>
      <c r="C169" t="s">
        <v>71</v>
      </c>
      <c r="D169">
        <v>4</v>
      </c>
      <c r="E169">
        <v>5</v>
      </c>
      <c r="F169">
        <v>4</v>
      </c>
      <c r="G169">
        <v>4</v>
      </c>
      <c r="H169">
        <v>4</v>
      </c>
      <c r="I169">
        <f t="shared" si="30"/>
        <v>0</v>
      </c>
      <c r="J169" s="5">
        <f t="shared" si="31"/>
        <v>0</v>
      </c>
      <c r="K169">
        <f t="shared" si="32"/>
        <v>0</v>
      </c>
      <c r="L169" s="5">
        <f t="shared" si="33"/>
        <v>0</v>
      </c>
    </row>
    <row r="170" spans="1:12" x14ac:dyDescent="0.25">
      <c r="A170">
        <v>10.199999999999999</v>
      </c>
      <c r="B170" t="s">
        <v>225</v>
      </c>
      <c r="C170" t="s">
        <v>72</v>
      </c>
      <c r="D170">
        <v>2</v>
      </c>
      <c r="E170">
        <v>3</v>
      </c>
      <c r="F170">
        <v>3</v>
      </c>
      <c r="G170">
        <v>3</v>
      </c>
      <c r="H170">
        <v>3</v>
      </c>
      <c r="I170">
        <f t="shared" si="30"/>
        <v>0</v>
      </c>
      <c r="J170" s="5">
        <f t="shared" si="31"/>
        <v>0</v>
      </c>
      <c r="K170">
        <f t="shared" si="32"/>
        <v>1</v>
      </c>
      <c r="L170" s="5">
        <f t="shared" si="33"/>
        <v>0.5</v>
      </c>
    </row>
    <row r="171" spans="1:12" x14ac:dyDescent="0.25">
      <c r="A171">
        <v>10.199999999999999</v>
      </c>
      <c r="B171" t="s">
        <v>225</v>
      </c>
      <c r="C171" t="s">
        <v>73</v>
      </c>
      <c r="D171">
        <v>4</v>
      </c>
      <c r="E171">
        <v>3</v>
      </c>
      <c r="F171">
        <v>4</v>
      </c>
      <c r="G171">
        <v>4</v>
      </c>
      <c r="H171">
        <v>3</v>
      </c>
      <c r="I171">
        <f t="shared" si="30"/>
        <v>-1</v>
      </c>
      <c r="J171" s="5">
        <f t="shared" si="31"/>
        <v>-0.25</v>
      </c>
      <c r="K171">
        <f t="shared" si="32"/>
        <v>-1</v>
      </c>
      <c r="L171" s="5">
        <f t="shared" si="33"/>
        <v>-0.25</v>
      </c>
    </row>
    <row r="172" spans="1:12" x14ac:dyDescent="0.25">
      <c r="A172">
        <v>10.199999999999999</v>
      </c>
      <c r="B172" t="s">
        <v>225</v>
      </c>
      <c r="C172" t="s">
        <v>74</v>
      </c>
      <c r="D172">
        <v>4</v>
      </c>
      <c r="E172">
        <v>4</v>
      </c>
      <c r="F172">
        <v>4</v>
      </c>
      <c r="G172">
        <v>4</v>
      </c>
      <c r="H172">
        <v>4</v>
      </c>
      <c r="I172">
        <f t="shared" si="30"/>
        <v>0</v>
      </c>
      <c r="J172" s="5">
        <f t="shared" si="31"/>
        <v>0</v>
      </c>
      <c r="K172">
        <f t="shared" si="32"/>
        <v>0</v>
      </c>
      <c r="L172" s="5">
        <f t="shared" si="33"/>
        <v>0</v>
      </c>
    </row>
    <row r="173" spans="1:12" x14ac:dyDescent="0.25">
      <c r="A173">
        <v>10.199999999999999</v>
      </c>
      <c r="B173" t="s">
        <v>225</v>
      </c>
      <c r="C173" t="s">
        <v>75</v>
      </c>
      <c r="D173">
        <v>3</v>
      </c>
      <c r="E173">
        <v>4</v>
      </c>
      <c r="F173">
        <v>4</v>
      </c>
      <c r="G173">
        <v>4</v>
      </c>
      <c r="H173">
        <v>3</v>
      </c>
      <c r="I173">
        <f t="shared" si="30"/>
        <v>-1</v>
      </c>
      <c r="J173" s="5">
        <f t="shared" si="31"/>
        <v>-0.25</v>
      </c>
      <c r="K173">
        <f t="shared" si="32"/>
        <v>0</v>
      </c>
      <c r="L173" s="5">
        <f t="shared" si="33"/>
        <v>0</v>
      </c>
    </row>
    <row r="174" spans="1:12" x14ac:dyDescent="0.25">
      <c r="A174">
        <v>10.199999999999999</v>
      </c>
      <c r="B174" t="s">
        <v>225</v>
      </c>
      <c r="C174" t="s">
        <v>76</v>
      </c>
      <c r="D174">
        <v>4</v>
      </c>
      <c r="E174">
        <v>4</v>
      </c>
      <c r="F174">
        <v>4</v>
      </c>
      <c r="G174">
        <v>4</v>
      </c>
      <c r="H174">
        <v>4</v>
      </c>
      <c r="I174">
        <f t="shared" si="30"/>
        <v>0</v>
      </c>
      <c r="J174" s="5">
        <f t="shared" si="31"/>
        <v>0</v>
      </c>
      <c r="K174">
        <f t="shared" si="32"/>
        <v>0</v>
      </c>
      <c r="L174" s="5">
        <f t="shared" si="33"/>
        <v>0</v>
      </c>
    </row>
    <row r="175" spans="1:12" x14ac:dyDescent="0.25">
      <c r="A175">
        <v>10.199999999999999</v>
      </c>
      <c r="B175" t="s">
        <v>225</v>
      </c>
      <c r="C175" t="s">
        <v>77</v>
      </c>
      <c r="D175" s="18">
        <v>4.3330000000000002</v>
      </c>
      <c r="E175">
        <v>4</v>
      </c>
      <c r="F175">
        <v>5</v>
      </c>
      <c r="G175">
        <v>4</v>
      </c>
      <c r="H175">
        <v>4</v>
      </c>
      <c r="I175">
        <f t="shared" si="30"/>
        <v>0</v>
      </c>
      <c r="J175" s="5">
        <f t="shared" si="31"/>
        <v>0</v>
      </c>
      <c r="K175">
        <f t="shared" si="32"/>
        <v>-0.33300000000000018</v>
      </c>
      <c r="L175" s="5">
        <f t="shared" si="33"/>
        <v>-7.6852065543503392E-2</v>
      </c>
    </row>
    <row r="176" spans="1:12" x14ac:dyDescent="0.25">
      <c r="A176">
        <v>10.199999999999999</v>
      </c>
      <c r="B176" t="s">
        <v>225</v>
      </c>
      <c r="C176" t="s">
        <v>78</v>
      </c>
      <c r="D176" s="18">
        <v>2.5</v>
      </c>
      <c r="E176">
        <v>2</v>
      </c>
      <c r="F176">
        <v>2</v>
      </c>
      <c r="G176">
        <v>4</v>
      </c>
      <c r="H176">
        <v>2</v>
      </c>
      <c r="I176">
        <f t="shared" si="30"/>
        <v>-2</v>
      </c>
      <c r="J176" s="5">
        <f t="shared" si="31"/>
        <v>-0.5</v>
      </c>
      <c r="K176">
        <f t="shared" si="32"/>
        <v>-0.5</v>
      </c>
      <c r="L176" s="5">
        <f t="shared" si="33"/>
        <v>-0.2</v>
      </c>
    </row>
    <row r="177" spans="1:12" x14ac:dyDescent="0.25">
      <c r="A177">
        <v>10.199999999999999</v>
      </c>
      <c r="B177" t="s">
        <v>225</v>
      </c>
      <c r="C177" t="s">
        <v>79</v>
      </c>
      <c r="D177">
        <v>4</v>
      </c>
      <c r="E177">
        <v>4</v>
      </c>
      <c r="F177">
        <v>4</v>
      </c>
      <c r="G177">
        <v>4</v>
      </c>
      <c r="H177">
        <v>4</v>
      </c>
      <c r="I177">
        <f t="shared" si="30"/>
        <v>0</v>
      </c>
      <c r="J177" s="5">
        <f t="shared" si="31"/>
        <v>0</v>
      </c>
      <c r="K177">
        <f t="shared" si="32"/>
        <v>0</v>
      </c>
      <c r="L177" s="5">
        <f t="shared" si="33"/>
        <v>0</v>
      </c>
    </row>
    <row r="178" spans="1:12" x14ac:dyDescent="0.25">
      <c r="A178">
        <v>10.199999999999999</v>
      </c>
      <c r="B178" t="s">
        <v>225</v>
      </c>
      <c r="C178" t="s">
        <v>80</v>
      </c>
      <c r="D178">
        <v>4</v>
      </c>
      <c r="E178">
        <v>4</v>
      </c>
      <c r="F178">
        <v>3</v>
      </c>
      <c r="G178">
        <v>3</v>
      </c>
      <c r="H178">
        <v>4</v>
      </c>
      <c r="I178">
        <f t="shared" si="30"/>
        <v>1</v>
      </c>
      <c r="J178" s="5">
        <f t="shared" si="31"/>
        <v>0.33333333333333331</v>
      </c>
      <c r="K178">
        <f t="shared" si="32"/>
        <v>0</v>
      </c>
      <c r="L178" s="5">
        <f t="shared" si="33"/>
        <v>0</v>
      </c>
    </row>
    <row r="179" spans="1:12" x14ac:dyDescent="0.25">
      <c r="A179">
        <v>10.199999999999999</v>
      </c>
      <c r="B179" t="s">
        <v>225</v>
      </c>
      <c r="C179" t="s">
        <v>81</v>
      </c>
      <c r="D179">
        <v>4</v>
      </c>
      <c r="E179">
        <v>4</v>
      </c>
      <c r="F179">
        <v>6</v>
      </c>
      <c r="G179">
        <v>3</v>
      </c>
      <c r="H179">
        <v>4</v>
      </c>
      <c r="I179">
        <f t="shared" si="30"/>
        <v>1</v>
      </c>
      <c r="J179" s="5">
        <f t="shared" si="31"/>
        <v>0.33333333333333331</v>
      </c>
      <c r="K179">
        <f t="shared" si="32"/>
        <v>0</v>
      </c>
      <c r="L179" s="5">
        <f t="shared" si="33"/>
        <v>0</v>
      </c>
    </row>
    <row r="181" spans="1:12" x14ac:dyDescent="0.25">
      <c r="A181" s="7" t="s">
        <v>233</v>
      </c>
      <c r="B181" s="19"/>
      <c r="C181" s="19"/>
      <c r="D181" s="19"/>
      <c r="E181" s="7"/>
      <c r="F181" s="7"/>
      <c r="G181" s="7"/>
      <c r="H181" s="7"/>
      <c r="I181" s="19"/>
      <c r="J181" s="19"/>
      <c r="K181" s="19"/>
      <c r="L181" s="19"/>
    </row>
    <row r="182" spans="1:12" x14ac:dyDescent="0.25">
      <c r="A182" s="1" t="s">
        <v>26</v>
      </c>
      <c r="B182" s="1" t="s">
        <v>181</v>
      </c>
      <c r="C182" s="1" t="s">
        <v>182</v>
      </c>
      <c r="D182" s="1">
        <v>2021</v>
      </c>
      <c r="E182" s="1">
        <v>2022</v>
      </c>
      <c r="F182" s="1">
        <v>2023</v>
      </c>
      <c r="G182" s="1">
        <v>2024</v>
      </c>
      <c r="H182" s="1">
        <v>2025</v>
      </c>
      <c r="I182" s="1" t="s">
        <v>173</v>
      </c>
      <c r="J182" s="1" t="s">
        <v>55</v>
      </c>
      <c r="K182" s="1" t="s">
        <v>174</v>
      </c>
      <c r="L182" s="1" t="s">
        <v>57</v>
      </c>
    </row>
    <row r="183" spans="1:12" x14ac:dyDescent="0.25">
      <c r="A183">
        <v>11.2</v>
      </c>
      <c r="B183" t="s">
        <v>225</v>
      </c>
      <c r="C183" t="s">
        <v>66</v>
      </c>
      <c r="D183" s="2">
        <v>18005.41</v>
      </c>
      <c r="E183" s="2">
        <v>17233.61</v>
      </c>
      <c r="F183" s="2">
        <v>18222.05</v>
      </c>
      <c r="G183" s="2">
        <v>18290.2</v>
      </c>
      <c r="H183" s="2">
        <v>17042.16</v>
      </c>
      <c r="I183" s="23">
        <f t="shared" ref="I183:I198" si="34">SUM(H183-G183)</f>
        <v>-1248.0400000000009</v>
      </c>
      <c r="J183" s="5">
        <f t="shared" ref="J183:J198" si="35">SUM(H183-G183)/G183</f>
        <v>-6.8235448491541964E-2</v>
      </c>
      <c r="K183" s="23">
        <f t="shared" ref="K183:K198" si="36">SUM(H183-D183)</f>
        <v>-963.25</v>
      </c>
      <c r="L183" s="5">
        <f t="shared" ref="L183:L198" si="37">SUM(H183-D183)/D183</f>
        <v>-5.3497809824935953E-2</v>
      </c>
    </row>
    <row r="184" spans="1:12" x14ac:dyDescent="0.25">
      <c r="A184">
        <v>11.2</v>
      </c>
      <c r="B184" t="s">
        <v>225</v>
      </c>
      <c r="C184" t="s">
        <v>67</v>
      </c>
      <c r="D184" s="2">
        <v>11224.65</v>
      </c>
      <c r="E184" s="2">
        <v>12336.78</v>
      </c>
      <c r="F184" s="2">
        <v>13778.33</v>
      </c>
      <c r="G184" s="2">
        <v>13433.51</v>
      </c>
      <c r="H184" s="2">
        <v>14079.02</v>
      </c>
      <c r="I184" s="23">
        <f t="shared" si="34"/>
        <v>645.51000000000022</v>
      </c>
      <c r="J184" s="5">
        <f t="shared" si="35"/>
        <v>4.805222164572031E-2</v>
      </c>
      <c r="K184" s="23">
        <f t="shared" si="36"/>
        <v>2854.3700000000008</v>
      </c>
      <c r="L184" s="5">
        <f t="shared" si="37"/>
        <v>0.25429478870165223</v>
      </c>
    </row>
    <row r="185" spans="1:12" x14ac:dyDescent="0.25">
      <c r="A185">
        <v>11.2</v>
      </c>
      <c r="B185" t="s">
        <v>225</v>
      </c>
      <c r="C185" t="s">
        <v>68</v>
      </c>
      <c r="D185" s="2">
        <v>14006.32</v>
      </c>
      <c r="E185" s="2">
        <v>15655.56</v>
      </c>
      <c r="F185" s="2">
        <v>15253.7</v>
      </c>
      <c r="G185" s="2">
        <v>14179.33</v>
      </c>
      <c r="H185" s="2">
        <v>14369</v>
      </c>
      <c r="I185" s="23">
        <f t="shared" si="34"/>
        <v>189.67000000000007</v>
      </c>
      <c r="J185" s="5">
        <f t="shared" si="35"/>
        <v>1.337651355882119E-2</v>
      </c>
      <c r="K185" s="23">
        <f t="shared" si="36"/>
        <v>362.68000000000029</v>
      </c>
      <c r="L185" s="5">
        <f t="shared" si="37"/>
        <v>2.5894024983007691E-2</v>
      </c>
    </row>
    <row r="186" spans="1:12" x14ac:dyDescent="0.25">
      <c r="A186">
        <v>11.2</v>
      </c>
      <c r="B186" t="s">
        <v>225</v>
      </c>
      <c r="C186" t="s">
        <v>69</v>
      </c>
      <c r="D186" s="2">
        <v>8332.8799999999992</v>
      </c>
      <c r="E186" s="2">
        <v>13455.6</v>
      </c>
      <c r="F186" s="2">
        <v>20801.150000000001</v>
      </c>
      <c r="G186" s="2">
        <v>17458</v>
      </c>
      <c r="H186" s="2">
        <v>20366.560000000001</v>
      </c>
      <c r="I186" s="23">
        <f t="shared" si="34"/>
        <v>2908.5600000000013</v>
      </c>
      <c r="J186" s="5">
        <f t="shared" si="35"/>
        <v>0.16660327643487233</v>
      </c>
      <c r="K186" s="23">
        <f t="shared" si="36"/>
        <v>12033.680000000002</v>
      </c>
      <c r="L186" s="5">
        <f t="shared" si="37"/>
        <v>1.4441201601367117</v>
      </c>
    </row>
    <row r="187" spans="1:12" x14ac:dyDescent="0.25">
      <c r="A187">
        <v>11.2</v>
      </c>
      <c r="B187" t="s">
        <v>225</v>
      </c>
      <c r="C187" t="s">
        <v>70</v>
      </c>
      <c r="D187" s="2">
        <v>14581.58</v>
      </c>
      <c r="E187" s="2">
        <v>13775.71</v>
      </c>
      <c r="F187" s="2">
        <v>12851.42</v>
      </c>
      <c r="G187" s="2">
        <v>13903.59</v>
      </c>
      <c r="H187" s="2">
        <v>14683.45</v>
      </c>
      <c r="I187" s="23">
        <f t="shared" si="34"/>
        <v>779.86000000000058</v>
      </c>
      <c r="J187" s="5">
        <f t="shared" si="35"/>
        <v>5.6090549275403009E-2</v>
      </c>
      <c r="K187" s="23">
        <f t="shared" si="36"/>
        <v>101.8700000000008</v>
      </c>
      <c r="L187" s="5">
        <f t="shared" si="37"/>
        <v>6.9862113707842913E-3</v>
      </c>
    </row>
    <row r="188" spans="1:12" x14ac:dyDescent="0.25">
      <c r="A188">
        <v>11.2</v>
      </c>
      <c r="B188" t="s">
        <v>225</v>
      </c>
      <c r="C188" t="s">
        <v>71</v>
      </c>
      <c r="D188" s="2">
        <v>12781.4</v>
      </c>
      <c r="E188" s="2">
        <v>15219.84</v>
      </c>
      <c r="F188" s="2">
        <v>14602.26</v>
      </c>
      <c r="G188" s="2">
        <v>14595.82</v>
      </c>
      <c r="H188" s="2">
        <v>14819.76</v>
      </c>
      <c r="I188" s="23">
        <f t="shared" si="34"/>
        <v>223.94000000000051</v>
      </c>
      <c r="J188" s="5">
        <f t="shared" si="35"/>
        <v>1.534274881438662E-2</v>
      </c>
      <c r="K188" s="23">
        <f t="shared" si="36"/>
        <v>2038.3600000000006</v>
      </c>
      <c r="L188" s="5">
        <f t="shared" si="37"/>
        <v>0.1594786173658598</v>
      </c>
    </row>
    <row r="189" spans="1:12" x14ac:dyDescent="0.25">
      <c r="A189">
        <v>11.2</v>
      </c>
      <c r="B189" t="s">
        <v>225</v>
      </c>
      <c r="C189" t="s">
        <v>72</v>
      </c>
      <c r="D189" s="2">
        <v>5709</v>
      </c>
      <c r="E189" s="2">
        <v>11000</v>
      </c>
      <c r="F189" s="2">
        <v>10866.24</v>
      </c>
      <c r="G189" s="2">
        <v>10631</v>
      </c>
      <c r="H189" s="2">
        <v>7363.15</v>
      </c>
      <c r="I189" s="23">
        <f t="shared" si="34"/>
        <v>-3267.8500000000004</v>
      </c>
      <c r="J189" s="5">
        <f t="shared" si="35"/>
        <v>-0.30738876869532505</v>
      </c>
      <c r="K189" s="23">
        <f t="shared" si="36"/>
        <v>1654.1499999999996</v>
      </c>
      <c r="L189" s="5">
        <f t="shared" si="37"/>
        <v>0.28974426344368537</v>
      </c>
    </row>
    <row r="190" spans="1:12" x14ac:dyDescent="0.25">
      <c r="A190">
        <v>11.2</v>
      </c>
      <c r="B190" t="s">
        <v>225</v>
      </c>
      <c r="C190" t="s">
        <v>73</v>
      </c>
      <c r="D190" s="2">
        <v>10352.049999999999</v>
      </c>
      <c r="E190" s="2">
        <v>7912.05</v>
      </c>
      <c r="F190" s="2">
        <v>10300</v>
      </c>
      <c r="G190" s="2">
        <v>11931.25</v>
      </c>
      <c r="H190" s="2">
        <v>13973.78</v>
      </c>
      <c r="I190" s="23">
        <f t="shared" si="34"/>
        <v>2042.5300000000007</v>
      </c>
      <c r="J190" s="5">
        <f t="shared" si="35"/>
        <v>0.17119161864850713</v>
      </c>
      <c r="K190" s="23">
        <f t="shared" si="36"/>
        <v>3621.7300000000014</v>
      </c>
      <c r="L190" s="5">
        <f t="shared" si="37"/>
        <v>0.34985630865384165</v>
      </c>
    </row>
    <row r="191" spans="1:12" x14ac:dyDescent="0.25">
      <c r="A191">
        <v>11.2</v>
      </c>
      <c r="B191" t="s">
        <v>225</v>
      </c>
      <c r="C191" t="s">
        <v>74</v>
      </c>
      <c r="D191" s="2">
        <v>11222.68</v>
      </c>
      <c r="E191" s="2">
        <v>11461.3</v>
      </c>
      <c r="F191" s="2">
        <v>10626.39</v>
      </c>
      <c r="G191" s="2">
        <v>10538.73</v>
      </c>
      <c r="H191" s="2">
        <v>13263.27</v>
      </c>
      <c r="I191" s="23">
        <f t="shared" si="34"/>
        <v>2724.5400000000009</v>
      </c>
      <c r="J191" s="5">
        <f t="shared" si="35"/>
        <v>0.25852640688204376</v>
      </c>
      <c r="K191" s="23">
        <f t="shared" si="36"/>
        <v>2040.5900000000001</v>
      </c>
      <c r="L191" s="5">
        <f t="shared" si="37"/>
        <v>0.18182733536018136</v>
      </c>
    </row>
    <row r="192" spans="1:12" x14ac:dyDescent="0.25">
      <c r="A192">
        <v>11.2</v>
      </c>
      <c r="B192" t="s">
        <v>225</v>
      </c>
      <c r="C192" t="s">
        <v>75</v>
      </c>
      <c r="D192" s="2">
        <v>9312.2199999999993</v>
      </c>
      <c r="E192" s="2">
        <v>10891.72</v>
      </c>
      <c r="F192" s="2">
        <v>10649.17</v>
      </c>
      <c r="G192" s="2">
        <v>10636.2</v>
      </c>
      <c r="H192" s="2">
        <v>9756.4</v>
      </c>
      <c r="I192" s="23">
        <f t="shared" si="34"/>
        <v>-879.80000000000109</v>
      </c>
      <c r="J192" s="5">
        <f t="shared" si="35"/>
        <v>-8.2717511893345461E-2</v>
      </c>
      <c r="K192" s="23">
        <f t="shared" si="36"/>
        <v>444.18000000000029</v>
      </c>
      <c r="L192" s="5">
        <f t="shared" si="37"/>
        <v>4.7698615367764111E-2</v>
      </c>
    </row>
    <row r="193" spans="1:12" x14ac:dyDescent="0.25">
      <c r="A193">
        <v>11.2</v>
      </c>
      <c r="B193" t="s">
        <v>225</v>
      </c>
      <c r="C193" t="s">
        <v>76</v>
      </c>
      <c r="D193" s="2">
        <v>11201.29</v>
      </c>
      <c r="E193" s="2">
        <v>12967.17</v>
      </c>
      <c r="F193" s="2">
        <v>12509.98</v>
      </c>
      <c r="G193" s="2">
        <v>12429.63</v>
      </c>
      <c r="H193" s="2">
        <v>13841.44</v>
      </c>
      <c r="I193" s="23">
        <f t="shared" si="34"/>
        <v>1411.8100000000013</v>
      </c>
      <c r="J193" s="5">
        <f t="shared" si="35"/>
        <v>0.11358423380261531</v>
      </c>
      <c r="K193" s="23">
        <f t="shared" si="36"/>
        <v>2640.1499999999996</v>
      </c>
      <c r="L193" s="5">
        <f t="shared" si="37"/>
        <v>0.23570053092099208</v>
      </c>
    </row>
    <row r="194" spans="1:12" x14ac:dyDescent="0.25">
      <c r="A194">
        <v>11.2</v>
      </c>
      <c r="B194" t="s">
        <v>225</v>
      </c>
      <c r="C194" t="s">
        <v>77</v>
      </c>
      <c r="D194" s="2">
        <v>11100.62</v>
      </c>
      <c r="E194" s="2">
        <v>12097.3</v>
      </c>
      <c r="F194" s="2">
        <v>11653.69</v>
      </c>
      <c r="G194" s="2">
        <v>12759.54</v>
      </c>
      <c r="H194" s="2">
        <v>12745.3</v>
      </c>
      <c r="I194" s="23">
        <f t="shared" si="34"/>
        <v>-14.240000000001601</v>
      </c>
      <c r="J194" s="5">
        <f t="shared" si="35"/>
        <v>-1.1160276937884595E-3</v>
      </c>
      <c r="K194" s="23">
        <f t="shared" si="36"/>
        <v>1644.6799999999985</v>
      </c>
      <c r="L194" s="5">
        <f t="shared" si="37"/>
        <v>0.14816109370467581</v>
      </c>
    </row>
    <row r="195" spans="1:12" x14ac:dyDescent="0.25">
      <c r="A195">
        <v>11.2</v>
      </c>
      <c r="B195" t="s">
        <v>225</v>
      </c>
      <c r="C195" t="s">
        <v>78</v>
      </c>
      <c r="D195" s="2">
        <v>7355.5</v>
      </c>
      <c r="E195" s="2">
        <v>7008.57</v>
      </c>
      <c r="F195" s="2">
        <v>3305</v>
      </c>
      <c r="G195" s="2">
        <v>17792</v>
      </c>
      <c r="H195" s="2">
        <v>6332</v>
      </c>
      <c r="I195" s="23">
        <f t="shared" si="34"/>
        <v>-11460</v>
      </c>
      <c r="J195" s="5">
        <f t="shared" si="35"/>
        <v>-0.64410971223021585</v>
      </c>
      <c r="K195" s="23">
        <f t="shared" si="36"/>
        <v>-1023.5</v>
      </c>
      <c r="L195" s="5">
        <f t="shared" si="37"/>
        <v>-0.13914757664332811</v>
      </c>
    </row>
    <row r="196" spans="1:12" x14ac:dyDescent="0.25">
      <c r="A196">
        <v>11.2</v>
      </c>
      <c r="B196" t="s">
        <v>225</v>
      </c>
      <c r="C196" t="s">
        <v>79</v>
      </c>
      <c r="D196" s="2">
        <v>11026.73</v>
      </c>
      <c r="E196" s="2">
        <v>11313.8</v>
      </c>
      <c r="F196" s="2">
        <v>11055.99</v>
      </c>
      <c r="G196" s="2">
        <v>12088.73</v>
      </c>
      <c r="H196" s="2">
        <v>13000</v>
      </c>
      <c r="I196" s="23">
        <f t="shared" si="34"/>
        <v>911.27000000000044</v>
      </c>
      <c r="J196" s="5">
        <f t="shared" si="35"/>
        <v>7.5381781212749438E-2</v>
      </c>
      <c r="K196" s="23">
        <f t="shared" si="36"/>
        <v>1973.2700000000004</v>
      </c>
      <c r="L196" s="5">
        <f t="shared" si="37"/>
        <v>0.17895332523785387</v>
      </c>
    </row>
    <row r="197" spans="1:12" x14ac:dyDescent="0.25">
      <c r="A197">
        <v>11.2</v>
      </c>
      <c r="B197" t="s">
        <v>225</v>
      </c>
      <c r="C197" t="s">
        <v>80</v>
      </c>
      <c r="D197" s="2">
        <v>11126.16</v>
      </c>
      <c r="E197" s="2">
        <v>12609.28</v>
      </c>
      <c r="F197" s="2">
        <v>11621.04</v>
      </c>
      <c r="G197" s="2">
        <v>10545.63</v>
      </c>
      <c r="H197" s="2">
        <v>12974.82</v>
      </c>
      <c r="I197" s="23">
        <f t="shared" si="34"/>
        <v>2429.1900000000005</v>
      </c>
      <c r="J197" s="5">
        <f t="shared" si="35"/>
        <v>0.23035039158400217</v>
      </c>
      <c r="K197" s="23">
        <f t="shared" si="36"/>
        <v>1848.6599999999999</v>
      </c>
      <c r="L197" s="5">
        <f t="shared" si="37"/>
        <v>0.1661543605340926</v>
      </c>
    </row>
    <row r="198" spans="1:12" x14ac:dyDescent="0.25">
      <c r="A198">
        <v>11.2</v>
      </c>
      <c r="B198" t="s">
        <v>225</v>
      </c>
      <c r="C198" t="s">
        <v>81</v>
      </c>
      <c r="D198" s="2">
        <v>9099.3700000000008</v>
      </c>
      <c r="E198" s="2">
        <v>12294.4</v>
      </c>
      <c r="F198" s="2">
        <v>35910.82</v>
      </c>
      <c r="G198" s="2">
        <v>5600</v>
      </c>
      <c r="H198" s="2">
        <v>14919.29</v>
      </c>
      <c r="I198" s="23">
        <f t="shared" si="34"/>
        <v>9319.2900000000009</v>
      </c>
      <c r="J198" s="5">
        <f t="shared" si="35"/>
        <v>1.6641589285714287</v>
      </c>
      <c r="K198" s="23">
        <f t="shared" si="36"/>
        <v>5819.92</v>
      </c>
      <c r="L198" s="5">
        <f t="shared" si="37"/>
        <v>0.63959592806974541</v>
      </c>
    </row>
    <row r="200" spans="1:12" x14ac:dyDescent="0.25">
      <c r="A200" t="s">
        <v>124</v>
      </c>
    </row>
  </sheetData>
  <conditionalFormatting sqref="I130:I132">
    <cfRule type="cellIs" dxfId="137" priority="63" operator="lessThan">
      <formula>0</formula>
    </cfRule>
    <cfRule type="cellIs" dxfId="136" priority="64" operator="greaterThan">
      <formula>0</formula>
    </cfRule>
  </conditionalFormatting>
  <conditionalFormatting sqref="I129:K129">
    <cfRule type="cellIs" dxfId="135" priority="97" operator="lessThan">
      <formula>0</formula>
    </cfRule>
    <cfRule type="cellIs" dxfId="134" priority="98" operator="greaterThan">
      <formula>0</formula>
    </cfRule>
  </conditionalFormatting>
  <conditionalFormatting sqref="I8:L24">
    <cfRule type="cellIs" dxfId="133" priority="277" operator="lessThan">
      <formula>0</formula>
    </cfRule>
    <cfRule type="cellIs" dxfId="132" priority="278" operator="greaterThan">
      <formula>0</formula>
    </cfRule>
  </conditionalFormatting>
  <conditionalFormatting sqref="I27:L42">
    <cfRule type="cellIs" dxfId="131" priority="237" operator="lessThan">
      <formula>0</formula>
    </cfRule>
    <cfRule type="cellIs" dxfId="130" priority="238" operator="greaterThan">
      <formula>0</formula>
    </cfRule>
  </conditionalFormatting>
  <conditionalFormatting sqref="I48:L63">
    <cfRule type="cellIs" dxfId="129" priority="205" operator="lessThan">
      <formula>0</formula>
    </cfRule>
    <cfRule type="cellIs" dxfId="128" priority="206" operator="greaterThan">
      <formula>0</formula>
    </cfRule>
  </conditionalFormatting>
  <conditionalFormatting sqref="I67:L82">
    <cfRule type="cellIs" dxfId="127" priority="173" operator="lessThan">
      <formula>0</formula>
    </cfRule>
    <cfRule type="cellIs" dxfId="126" priority="174" operator="greaterThan">
      <formula>0</formula>
    </cfRule>
  </conditionalFormatting>
  <conditionalFormatting sqref="I86:L101">
    <cfRule type="cellIs" dxfId="125" priority="141" operator="lessThan">
      <formula>0</formula>
    </cfRule>
    <cfRule type="cellIs" dxfId="124" priority="142" operator="greaterThan">
      <formula>0</formula>
    </cfRule>
  </conditionalFormatting>
  <conditionalFormatting sqref="I105:L120">
    <cfRule type="cellIs" dxfId="123" priority="109" operator="lessThan">
      <formula>0</formula>
    </cfRule>
    <cfRule type="cellIs" dxfId="122" priority="110" operator="greaterThan">
      <formula>0</formula>
    </cfRule>
  </conditionalFormatting>
  <conditionalFormatting sqref="I124:L124 I125 K125 I126:L127 I128 K128:L128">
    <cfRule type="cellIs" dxfId="121" priority="75" operator="lessThan">
      <formula>0</formula>
    </cfRule>
    <cfRule type="cellIs" dxfId="120" priority="76" operator="greaterThan">
      <formula>0</formula>
    </cfRule>
  </conditionalFormatting>
  <conditionalFormatting sqref="I133:L133 I134:K134 I135:L136 I137 K137 I138:L139">
    <cfRule type="cellIs" dxfId="119" priority="57" operator="lessThan">
      <formula>0</formula>
    </cfRule>
    <cfRule type="cellIs" dxfId="118" priority="58" operator="greaterThan">
      <formula>0</formula>
    </cfRule>
  </conditionalFormatting>
  <conditionalFormatting sqref="I143:L158">
    <cfRule type="cellIs" dxfId="117" priority="25" operator="lessThan">
      <formula>0</formula>
    </cfRule>
    <cfRule type="cellIs" dxfId="116" priority="26" operator="greaterThan">
      <formula>0</formula>
    </cfRule>
  </conditionalFormatting>
  <conditionalFormatting sqref="I164:L179">
    <cfRule type="cellIs" dxfId="115" priority="19" operator="lessThan">
      <formula>0</formula>
    </cfRule>
    <cfRule type="cellIs" dxfId="114" priority="20" operator="greaterThan">
      <formula>0</formula>
    </cfRule>
  </conditionalFormatting>
  <conditionalFormatting sqref="I183:L198">
    <cfRule type="cellIs" dxfId="113" priority="1" operator="lessThan">
      <formula>0</formula>
    </cfRule>
    <cfRule type="cellIs" dxfId="112" priority="2" operator="greaterThan">
      <formula>0</formula>
    </cfRule>
  </conditionalFormatting>
  <conditionalFormatting sqref="K130">
    <cfRule type="cellIs" dxfId="111" priority="95" operator="lessThan">
      <formula>0</formula>
    </cfRule>
    <cfRule type="cellIs" dxfId="110" priority="96" operator="greaterThan">
      <formula>0</formula>
    </cfRule>
  </conditionalFormatting>
  <conditionalFormatting sqref="K131:L132">
    <cfRule type="cellIs" dxfId="109" priority="91" operator="lessThan">
      <formula>0</formula>
    </cfRule>
    <cfRule type="cellIs" dxfId="108" priority="92" operator="greaterThan">
      <formula>0</formula>
    </cfRule>
  </conditionalFormatting>
  <hyperlinks>
    <hyperlink ref="A2" r:id="rId1" xr:uid="{AC2BFD84-1BBF-4483-AFE1-B49D9593A69C}"/>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212EB5-9234-461F-9788-FC9534A1D7CE}">
  <dimension ref="A1:L88"/>
  <sheetViews>
    <sheetView tabSelected="1" zoomScaleNormal="100" workbookViewId="0">
      <selection activeCell="G49" sqref="G49"/>
    </sheetView>
  </sheetViews>
  <sheetFormatPr defaultRowHeight="15" x14ac:dyDescent="0.25"/>
  <cols>
    <col min="2" max="2" width="12.140625" bestFit="1" customWidth="1"/>
    <col min="3" max="3" width="23.85546875" bestFit="1" customWidth="1"/>
    <col min="4" max="6" width="13.85546875" bestFit="1" customWidth="1"/>
    <col min="7" max="8" width="14.85546875" customWidth="1"/>
    <col min="9" max="9" width="21.140625" customWidth="1"/>
    <col min="10" max="10" width="20.140625" customWidth="1"/>
    <col min="11" max="11" width="21.42578125" customWidth="1"/>
    <col min="12" max="12" width="20.85546875" customWidth="1"/>
  </cols>
  <sheetData>
    <row r="1" spans="1:12" ht="21" x14ac:dyDescent="0.35">
      <c r="A1" s="55" t="s">
        <v>234</v>
      </c>
      <c r="B1" s="54"/>
      <c r="C1" s="54"/>
      <c r="D1" s="54"/>
      <c r="E1" s="54"/>
      <c r="F1" s="54"/>
      <c r="G1" s="54"/>
      <c r="H1" s="54"/>
      <c r="I1" s="54"/>
      <c r="J1" s="54"/>
      <c r="K1" s="54"/>
      <c r="L1" s="54"/>
    </row>
    <row r="2" spans="1:12" x14ac:dyDescent="0.25">
      <c r="A2" s="15" t="s">
        <v>235</v>
      </c>
    </row>
    <row r="4" spans="1:12" ht="18.75" x14ac:dyDescent="0.3">
      <c r="A4" s="36" t="s">
        <v>169</v>
      </c>
    </row>
    <row r="6" spans="1:12" x14ac:dyDescent="0.25">
      <c r="A6" s="7" t="s">
        <v>236</v>
      </c>
      <c r="B6" s="19"/>
      <c r="C6" s="19"/>
      <c r="D6" s="19"/>
      <c r="E6" s="19"/>
      <c r="F6" s="19"/>
      <c r="G6" s="19"/>
      <c r="H6" s="19"/>
      <c r="I6" s="19"/>
      <c r="J6" s="19"/>
      <c r="K6" s="19"/>
      <c r="L6" s="19"/>
    </row>
    <row r="7" spans="1:12" x14ac:dyDescent="0.25">
      <c r="A7" s="1" t="s">
        <v>26</v>
      </c>
      <c r="B7" s="1" t="s">
        <v>171</v>
      </c>
      <c r="C7" s="1" t="s">
        <v>182</v>
      </c>
      <c r="D7" s="1">
        <v>2021</v>
      </c>
      <c r="E7" s="1">
        <v>2022</v>
      </c>
      <c r="F7" s="1">
        <v>2023</v>
      </c>
      <c r="G7" s="1">
        <v>2024</v>
      </c>
      <c r="H7" s="1">
        <v>2025</v>
      </c>
      <c r="I7" s="1" t="s">
        <v>173</v>
      </c>
      <c r="J7" s="1" t="s">
        <v>55</v>
      </c>
      <c r="K7" s="1" t="s">
        <v>174</v>
      </c>
      <c r="L7" s="1" t="s">
        <v>57</v>
      </c>
    </row>
    <row r="8" spans="1:12" x14ac:dyDescent="0.25">
      <c r="A8">
        <v>2.1</v>
      </c>
      <c r="B8" t="s">
        <v>177</v>
      </c>
      <c r="C8" t="s">
        <v>46</v>
      </c>
      <c r="D8" s="2">
        <v>595.35</v>
      </c>
      <c r="E8" s="2">
        <v>670.92</v>
      </c>
      <c r="F8" s="2">
        <v>694.82</v>
      </c>
      <c r="G8" s="23">
        <v>700</v>
      </c>
      <c r="H8">
        <v>682.08</v>
      </c>
      <c r="I8" s="23">
        <f>SUM(H8-G8)</f>
        <v>-17.919999999999959</v>
      </c>
      <c r="J8" s="5">
        <f>SUM(H8-G8)/G8</f>
        <v>-2.5599999999999942E-2</v>
      </c>
      <c r="K8" s="23">
        <f>SUM(H8-D8)</f>
        <v>86.730000000000018</v>
      </c>
      <c r="L8" s="5">
        <f>SUM(H8-D8)/D8</f>
        <v>0.14567901234567904</v>
      </c>
    </row>
    <row r="9" spans="1:12" x14ac:dyDescent="0.25">
      <c r="A9">
        <v>2.1</v>
      </c>
      <c r="B9" t="s">
        <v>177</v>
      </c>
      <c r="C9" t="s">
        <v>47</v>
      </c>
      <c r="D9" s="2">
        <v>716.27</v>
      </c>
      <c r="E9" s="2">
        <v>801.14</v>
      </c>
      <c r="F9" s="2">
        <v>844.62</v>
      </c>
      <c r="G9" s="23">
        <v>875.63</v>
      </c>
      <c r="H9">
        <v>865.34</v>
      </c>
      <c r="I9" s="23">
        <f>SUM(H9-G9)</f>
        <v>-10.289999999999964</v>
      </c>
      <c r="J9" s="5">
        <f>SUM(H9-G9)/G9</f>
        <v>-1.1751538891997719E-2</v>
      </c>
      <c r="K9" s="23">
        <f>SUM(H9-D9)</f>
        <v>149.07000000000005</v>
      </c>
      <c r="L9" s="5">
        <f>SUM(H9-D9)/D9</f>
        <v>0.20811984307593512</v>
      </c>
    </row>
    <row r="10" spans="1:12" x14ac:dyDescent="0.25">
      <c r="A10">
        <v>2.1</v>
      </c>
      <c r="B10" t="s">
        <v>177</v>
      </c>
      <c r="C10" t="s">
        <v>48</v>
      </c>
      <c r="D10" s="2">
        <v>737.66</v>
      </c>
      <c r="E10" s="2">
        <v>800.18</v>
      </c>
      <c r="F10" s="2">
        <v>873.88</v>
      </c>
      <c r="G10" s="23">
        <v>902.75</v>
      </c>
      <c r="H10">
        <v>910.69</v>
      </c>
      <c r="I10" s="23">
        <f>SUM(H10-G10)</f>
        <v>7.9400000000000546</v>
      </c>
      <c r="J10" s="5">
        <f>SUM(H10-G10)/G10</f>
        <v>8.7953475491554193E-3</v>
      </c>
      <c r="K10" s="23">
        <f>SUM(H10-D10)</f>
        <v>173.03000000000009</v>
      </c>
      <c r="L10" s="5">
        <f>SUM(H10-D10)/D10</f>
        <v>0.23456606024455723</v>
      </c>
    </row>
    <row r="11" spans="1:12" x14ac:dyDescent="0.25">
      <c r="A11">
        <v>2.1</v>
      </c>
      <c r="B11" t="s">
        <v>177</v>
      </c>
      <c r="C11" t="s">
        <v>49</v>
      </c>
      <c r="D11" s="2">
        <v>524.07000000000005</v>
      </c>
      <c r="E11" s="2">
        <v>580.55999999999995</v>
      </c>
      <c r="F11" s="2">
        <v>658.3</v>
      </c>
      <c r="G11" s="23">
        <v>672.16</v>
      </c>
      <c r="H11">
        <v>683.55</v>
      </c>
      <c r="I11" s="23">
        <f>SUM(H11-G11)</f>
        <v>11.389999999999986</v>
      </c>
      <c r="J11" s="5">
        <f>SUM(H11-G11)/G11</f>
        <v>1.6945370149964275E-2</v>
      </c>
      <c r="K11" s="23">
        <f>SUM(H11-D11)</f>
        <v>159.4799999999999</v>
      </c>
      <c r="L11" s="5">
        <f>SUM(H11-D11)/D11</f>
        <v>0.30431049287308926</v>
      </c>
    </row>
    <row r="12" spans="1:12" x14ac:dyDescent="0.25">
      <c r="A12">
        <v>2.1</v>
      </c>
      <c r="B12" t="s">
        <v>177</v>
      </c>
      <c r="C12" t="s">
        <v>50</v>
      </c>
      <c r="D12" s="2">
        <v>527.33000000000004</v>
      </c>
      <c r="E12" s="2">
        <v>541.12</v>
      </c>
      <c r="F12" s="2">
        <v>565.94000000000005</v>
      </c>
      <c r="G12" s="23">
        <v>589.64</v>
      </c>
      <c r="H12">
        <v>621.19000000000005</v>
      </c>
      <c r="I12" s="23">
        <f>SUM(H12-G12)</f>
        <v>31.550000000000068</v>
      </c>
      <c r="J12" s="5">
        <f>SUM(H12-G12)/G12</f>
        <v>5.3507224747303558E-2</v>
      </c>
      <c r="K12" s="23">
        <f>SUM(H12-D12)</f>
        <v>93.860000000000014</v>
      </c>
      <c r="L12" s="5">
        <f>SUM(H12-D12)/D12</f>
        <v>0.17799101132118408</v>
      </c>
    </row>
    <row r="13" spans="1:12" x14ac:dyDescent="0.25">
      <c r="D13" s="3"/>
      <c r="E13" s="3"/>
      <c r="F13" s="3"/>
      <c r="G13" s="3"/>
      <c r="H13" s="3"/>
    </row>
    <row r="14" spans="1:12" x14ac:dyDescent="0.25">
      <c r="A14" s="7" t="s">
        <v>237</v>
      </c>
      <c r="B14" s="19"/>
      <c r="C14" s="19"/>
      <c r="D14" s="17"/>
      <c r="E14" s="17"/>
      <c r="F14" s="17"/>
      <c r="G14" s="17"/>
      <c r="H14" s="17"/>
      <c r="I14" s="19"/>
      <c r="J14" s="19"/>
      <c r="K14" s="19"/>
      <c r="L14" s="19"/>
    </row>
    <row r="15" spans="1:12" x14ac:dyDescent="0.25">
      <c r="A15" s="1" t="s">
        <v>26</v>
      </c>
      <c r="B15" s="1" t="s">
        <v>181</v>
      </c>
      <c r="C15" s="1" t="s">
        <v>182</v>
      </c>
      <c r="D15" s="1">
        <v>2021</v>
      </c>
      <c r="E15" s="1">
        <v>2022</v>
      </c>
      <c r="F15" s="1">
        <v>2023</v>
      </c>
      <c r="G15" s="1">
        <v>2024</v>
      </c>
      <c r="H15" s="1">
        <v>2025</v>
      </c>
      <c r="I15" s="1" t="s">
        <v>63</v>
      </c>
      <c r="J15" s="1" t="s">
        <v>55</v>
      </c>
      <c r="K15" s="1" t="s">
        <v>64</v>
      </c>
      <c r="L15" s="1" t="s">
        <v>57</v>
      </c>
    </row>
    <row r="16" spans="1:12" x14ac:dyDescent="0.25">
      <c r="A16">
        <v>14.4</v>
      </c>
      <c r="B16" t="s">
        <v>238</v>
      </c>
      <c r="C16" t="s">
        <v>46</v>
      </c>
      <c r="D16" s="3">
        <v>0.99</v>
      </c>
      <c r="E16" s="3">
        <v>0.97099999999999997</v>
      </c>
      <c r="F16" s="3">
        <v>0.98219999999999996</v>
      </c>
      <c r="G16" s="5">
        <v>0.94520000000000004</v>
      </c>
      <c r="H16" s="3">
        <v>1.0078</v>
      </c>
      <c r="I16" s="5">
        <f>SUM(H16-G16)</f>
        <v>6.2599999999999989E-2</v>
      </c>
      <c r="J16" s="5">
        <f>SUM(H16-G16)/G16</f>
        <v>6.6229369445619954E-2</v>
      </c>
      <c r="K16" s="5">
        <f>SUM(H16-D16)</f>
        <v>1.7800000000000038E-2</v>
      </c>
      <c r="L16" s="5">
        <f>SUM(H16-D16)/D16</f>
        <v>1.7979797979798019E-2</v>
      </c>
    </row>
    <row r="17" spans="1:12" x14ac:dyDescent="0.25">
      <c r="A17">
        <v>14.4</v>
      </c>
      <c r="B17" t="s">
        <v>238</v>
      </c>
      <c r="C17" t="s">
        <v>47</v>
      </c>
      <c r="D17" s="3">
        <v>1.03</v>
      </c>
      <c r="E17" s="3">
        <v>1.0369999999999999</v>
      </c>
      <c r="F17" s="3">
        <v>1.0599000000000001</v>
      </c>
      <c r="G17" s="5">
        <v>1.0503</v>
      </c>
      <c r="H17" s="3">
        <v>1.0566</v>
      </c>
      <c r="I17" s="5">
        <f>SUM(H17-G17)</f>
        <v>6.2999999999999723E-3</v>
      </c>
      <c r="J17" s="5">
        <f>SUM(H17-G17)/G17</f>
        <v>5.9982862039417049E-3</v>
      </c>
      <c r="K17" s="5">
        <f>SUM(H17-D17)</f>
        <v>2.6599999999999957E-2</v>
      </c>
      <c r="L17" s="5">
        <f>SUM(H17-D17)/D17</f>
        <v>2.5825242718446561E-2</v>
      </c>
    </row>
    <row r="18" spans="1:12" x14ac:dyDescent="0.25">
      <c r="A18">
        <v>14.4</v>
      </c>
      <c r="B18" t="s">
        <v>238</v>
      </c>
      <c r="C18" t="s">
        <v>48</v>
      </c>
      <c r="D18" s="3">
        <v>1.0609999999999999</v>
      </c>
      <c r="E18" s="3">
        <v>1.0489999999999999</v>
      </c>
      <c r="F18" s="3">
        <v>1.0689</v>
      </c>
      <c r="G18" s="5">
        <v>1.0647</v>
      </c>
      <c r="H18" s="3">
        <v>1.0623</v>
      </c>
      <c r="I18" s="5">
        <f>SUM(H18-G18)</f>
        <v>-2.3999999999999577E-3</v>
      </c>
      <c r="J18" s="5">
        <f>SUM(H18-G18)/G18</f>
        <v>-2.2541561003099069E-3</v>
      </c>
      <c r="K18" s="5">
        <f>SUM(H18-D18)</f>
        <v>1.3000000000000789E-3</v>
      </c>
      <c r="L18" s="5">
        <f>SUM(H18-D18)/D18</f>
        <v>1.2252591894439952E-3</v>
      </c>
    </row>
    <row r="19" spans="1:12" x14ac:dyDescent="0.25">
      <c r="A19">
        <v>14.4</v>
      </c>
      <c r="B19" t="s">
        <v>238</v>
      </c>
      <c r="C19" t="s">
        <v>49</v>
      </c>
      <c r="D19" s="3">
        <v>1.1180000000000001</v>
      </c>
      <c r="E19" s="3">
        <v>1.083</v>
      </c>
      <c r="F19" s="3">
        <v>1.0846</v>
      </c>
      <c r="G19" s="5">
        <v>1.0944</v>
      </c>
      <c r="H19" s="3">
        <v>1.1147</v>
      </c>
      <c r="I19" s="5">
        <f>SUM(H19-G19)</f>
        <v>2.0299999999999985E-2</v>
      </c>
      <c r="J19" s="5">
        <f>SUM(H19-G19)/G19</f>
        <v>1.854897660818712E-2</v>
      </c>
      <c r="K19" s="5">
        <f>SUM(H19-D19)</f>
        <v>-3.3000000000000806E-3</v>
      </c>
      <c r="L19" s="5">
        <f>SUM(H19-D19)/D19</f>
        <v>-2.9516994633274423E-3</v>
      </c>
    </row>
    <row r="20" spans="1:12" x14ac:dyDescent="0.25">
      <c r="A20">
        <v>14.4</v>
      </c>
      <c r="B20" t="s">
        <v>238</v>
      </c>
      <c r="C20" t="s">
        <v>50</v>
      </c>
      <c r="D20" s="3">
        <v>1.0369999999999999</v>
      </c>
      <c r="E20" s="3">
        <v>1.024</v>
      </c>
      <c r="F20" s="3">
        <v>1.034</v>
      </c>
      <c r="G20" s="5">
        <v>1.0347999999999999</v>
      </c>
      <c r="H20" s="3">
        <v>1.0281</v>
      </c>
      <c r="I20" s="5">
        <f>SUM(H20-G20)</f>
        <v>-6.6999999999999282E-3</v>
      </c>
      <c r="J20" s="5">
        <f>SUM(H20-G20)/G20</f>
        <v>-6.4746810977966071E-3</v>
      </c>
      <c r="K20" s="5">
        <f>SUM(H20-D20)</f>
        <v>-8.899999999999908E-3</v>
      </c>
      <c r="L20" s="5">
        <f>SUM(H20-D20)/D20</f>
        <v>-8.5824493731918115E-3</v>
      </c>
    </row>
    <row r="21" spans="1:12" x14ac:dyDescent="0.25">
      <c r="D21" s="3"/>
      <c r="E21" s="3"/>
      <c r="F21" s="3"/>
      <c r="G21" s="3"/>
      <c r="H21" s="3"/>
    </row>
    <row r="22" spans="1:12" ht="18.75" x14ac:dyDescent="0.3">
      <c r="A22" s="36" t="s">
        <v>184</v>
      </c>
      <c r="D22" s="3"/>
      <c r="E22" s="3"/>
      <c r="F22" s="3"/>
      <c r="G22" s="3"/>
      <c r="H22" s="3"/>
    </row>
    <row r="23" spans="1:12" x14ac:dyDescent="0.25">
      <c r="D23" s="3"/>
      <c r="E23" s="3"/>
      <c r="F23" s="3"/>
      <c r="G23" s="3"/>
      <c r="H23" s="3"/>
    </row>
    <row r="24" spans="1:12" x14ac:dyDescent="0.25">
      <c r="A24" s="7" t="s">
        <v>239</v>
      </c>
      <c r="B24" s="7"/>
      <c r="C24" s="7"/>
      <c r="D24" s="7"/>
      <c r="E24" s="7"/>
      <c r="F24" s="7"/>
      <c r="G24" s="7"/>
      <c r="H24" s="7"/>
      <c r="I24" s="19"/>
      <c r="J24" s="19"/>
      <c r="K24" s="19"/>
      <c r="L24" s="19"/>
    </row>
    <row r="25" spans="1:12" x14ac:dyDescent="0.25">
      <c r="A25" s="1" t="s">
        <v>26</v>
      </c>
      <c r="B25" s="1" t="s">
        <v>215</v>
      </c>
      <c r="C25" s="1" t="s">
        <v>182</v>
      </c>
      <c r="D25" s="1">
        <v>2021</v>
      </c>
      <c r="E25" s="1">
        <v>2022</v>
      </c>
      <c r="F25" s="1">
        <v>2023</v>
      </c>
      <c r="G25" s="1">
        <v>2024</v>
      </c>
      <c r="H25" s="1">
        <v>2025</v>
      </c>
      <c r="I25" s="1" t="s">
        <v>63</v>
      </c>
      <c r="J25" s="1" t="s">
        <v>55</v>
      </c>
      <c r="K25" s="1" t="s">
        <v>64</v>
      </c>
      <c r="L25" s="1" t="s">
        <v>57</v>
      </c>
    </row>
    <row r="26" spans="1:12" x14ac:dyDescent="0.25">
      <c r="A26">
        <v>4.4000000000000004</v>
      </c>
      <c r="B26" t="s">
        <v>187</v>
      </c>
      <c r="C26" t="s">
        <v>46</v>
      </c>
      <c r="D26" s="3">
        <v>0.313</v>
      </c>
      <c r="E26" s="3">
        <v>0.28699999999999998</v>
      </c>
      <c r="F26" s="3">
        <v>0.29349999999999998</v>
      </c>
      <c r="G26" s="3">
        <v>0.28029999999999999</v>
      </c>
      <c r="H26" s="3">
        <v>0.29749999999999999</v>
      </c>
      <c r="I26" s="5">
        <f>SUM(H26-G26)</f>
        <v>1.7199999999999993E-2</v>
      </c>
      <c r="J26" s="5">
        <f>SUM(H26-G26)/G26</f>
        <v>6.1362825544059911E-2</v>
      </c>
      <c r="K26" s="5">
        <f>SUM(H26-D26)</f>
        <v>-1.5500000000000014E-2</v>
      </c>
      <c r="L26" s="5">
        <f>SUM(H26-D26)/D26</f>
        <v>-4.9520766773162986E-2</v>
      </c>
    </row>
    <row r="27" spans="1:12" x14ac:dyDescent="0.25">
      <c r="A27">
        <v>4.4000000000000004</v>
      </c>
      <c r="B27" t="s">
        <v>187</v>
      </c>
      <c r="C27" t="s">
        <v>47</v>
      </c>
      <c r="D27" s="3">
        <v>0.34399999999999997</v>
      </c>
      <c r="E27" s="3">
        <v>0.33200000000000002</v>
      </c>
      <c r="F27" s="3">
        <v>0.34350000000000003</v>
      </c>
      <c r="G27" s="3">
        <v>0.34039999999999998</v>
      </c>
      <c r="H27" s="3">
        <v>0.35560000000000003</v>
      </c>
      <c r="I27" s="5">
        <f>SUM(H27-G27)</f>
        <v>1.5200000000000047E-2</v>
      </c>
      <c r="J27" s="5">
        <f>SUM(H27-G27)/G27</f>
        <v>4.4653349001175228E-2</v>
      </c>
      <c r="K27" s="5">
        <f>SUM(H27-D27)</f>
        <v>1.1600000000000055E-2</v>
      </c>
      <c r="L27" s="5">
        <f>SUM(H27-D27)/D27</f>
        <v>3.3720930232558302E-2</v>
      </c>
    </row>
    <row r="28" spans="1:12" x14ac:dyDescent="0.25">
      <c r="A28">
        <v>4.4000000000000004</v>
      </c>
      <c r="B28" t="s">
        <v>187</v>
      </c>
      <c r="C28" t="s">
        <v>48</v>
      </c>
      <c r="D28" s="3">
        <v>0.38</v>
      </c>
      <c r="E28" s="3">
        <v>0.377</v>
      </c>
      <c r="F28" s="3">
        <v>0.35730000000000001</v>
      </c>
      <c r="G28" s="3">
        <v>0.377</v>
      </c>
      <c r="H28" s="3">
        <v>0.3826</v>
      </c>
      <c r="I28" s="5">
        <f>SUM(H28-G28)</f>
        <v>5.5999999999999939E-3</v>
      </c>
      <c r="J28" s="5">
        <f>SUM(H28-G28)/G28</f>
        <v>1.4854111405835528E-2</v>
      </c>
      <c r="K28" s="5">
        <f>SUM(H28-D28)</f>
        <v>2.5999999999999912E-3</v>
      </c>
      <c r="L28" s="5">
        <f>SUM(H28-D28)/D28</f>
        <v>6.8421052631578716E-3</v>
      </c>
    </row>
    <row r="29" spans="1:12" x14ac:dyDescent="0.25">
      <c r="A29">
        <v>4.4000000000000004</v>
      </c>
      <c r="B29" t="s">
        <v>187</v>
      </c>
      <c r="C29" t="s">
        <v>49</v>
      </c>
      <c r="D29" s="3">
        <v>0.443</v>
      </c>
      <c r="E29" s="3">
        <v>0.42499999999999999</v>
      </c>
      <c r="F29" s="3">
        <v>0.40360000000000001</v>
      </c>
      <c r="G29" s="3">
        <v>0.42859999999999998</v>
      </c>
      <c r="H29" s="3">
        <v>0.4476</v>
      </c>
      <c r="I29" s="5">
        <f>SUM(H29-G29)</f>
        <v>1.9000000000000017E-2</v>
      </c>
      <c r="J29" s="5">
        <f>SUM(H29-G29)/G29</f>
        <v>4.4330377974801723E-2</v>
      </c>
      <c r="K29" s="5">
        <f>SUM(H29-D29)</f>
        <v>4.599999999999993E-3</v>
      </c>
      <c r="L29" s="5">
        <f>SUM(H29-D29)/D29</f>
        <v>1.0383747178329555E-2</v>
      </c>
    </row>
    <row r="30" spans="1:12" x14ac:dyDescent="0.25">
      <c r="A30">
        <v>4.4000000000000004</v>
      </c>
      <c r="B30" t="s">
        <v>187</v>
      </c>
      <c r="C30" t="s">
        <v>50</v>
      </c>
      <c r="D30" s="3">
        <v>0.40339999999999998</v>
      </c>
      <c r="E30" s="3">
        <v>0.433</v>
      </c>
      <c r="F30" s="3">
        <v>0.42049999999999998</v>
      </c>
      <c r="G30" s="3">
        <v>0.38740000000000002</v>
      </c>
      <c r="H30" s="3">
        <v>0.42080000000000001</v>
      </c>
      <c r="I30" s="5">
        <f>SUM(H30-G30)</f>
        <v>3.3399999999999985E-2</v>
      </c>
      <c r="J30" s="5">
        <f>SUM(H30-G30)/G30</f>
        <v>8.621579762519356E-2</v>
      </c>
      <c r="K30" s="5">
        <f>SUM(H30-D30)</f>
        <v>1.7400000000000027E-2</v>
      </c>
      <c r="L30" s="5">
        <f>SUM(H30-D30)/D30</f>
        <v>4.3133366385721433E-2</v>
      </c>
    </row>
    <row r="31" spans="1:12" x14ac:dyDescent="0.25">
      <c r="D31" s="3"/>
      <c r="E31" s="3"/>
      <c r="F31" s="3"/>
      <c r="G31" s="3"/>
      <c r="H31" s="3"/>
    </row>
    <row r="32" spans="1:12" x14ac:dyDescent="0.25">
      <c r="A32" s="7" t="s">
        <v>240</v>
      </c>
      <c r="B32" s="11"/>
      <c r="C32" s="11"/>
      <c r="D32" s="11"/>
      <c r="E32" s="11"/>
      <c r="F32" s="11"/>
      <c r="G32" s="11"/>
      <c r="H32" s="11"/>
      <c r="I32" s="19"/>
      <c r="J32" s="19"/>
      <c r="K32" s="19"/>
      <c r="L32" s="19"/>
    </row>
    <row r="33" spans="1:12" x14ac:dyDescent="0.25">
      <c r="A33" s="1" t="s">
        <v>26</v>
      </c>
      <c r="B33" s="1" t="s">
        <v>215</v>
      </c>
      <c r="C33" s="1" t="s">
        <v>241</v>
      </c>
      <c r="D33" s="1">
        <v>2021</v>
      </c>
      <c r="E33" s="1">
        <v>2022</v>
      </c>
      <c r="F33" s="1">
        <v>2023</v>
      </c>
      <c r="G33" s="1">
        <v>2024</v>
      </c>
      <c r="H33" s="1">
        <v>2025</v>
      </c>
      <c r="I33" s="1" t="s">
        <v>63</v>
      </c>
      <c r="J33" s="1" t="s">
        <v>55</v>
      </c>
      <c r="K33" s="1" t="s">
        <v>64</v>
      </c>
      <c r="L33" s="1" t="s">
        <v>57</v>
      </c>
    </row>
    <row r="34" spans="1:12" x14ac:dyDescent="0.25">
      <c r="A34">
        <v>5.4</v>
      </c>
      <c r="B34" t="s">
        <v>189</v>
      </c>
      <c r="C34" t="s">
        <v>46</v>
      </c>
      <c r="D34" s="3">
        <v>0.19500000000000001</v>
      </c>
      <c r="E34" s="3">
        <v>0.20699999999999999</v>
      </c>
      <c r="F34" s="3">
        <v>0.18529999999999999</v>
      </c>
      <c r="G34" s="3">
        <v>0.20979999999999999</v>
      </c>
      <c r="H34" s="3">
        <v>0.21429999999999999</v>
      </c>
      <c r="I34" s="5">
        <f>SUM(H34-G34)</f>
        <v>4.500000000000004E-3</v>
      </c>
      <c r="J34" s="5">
        <f>SUM(H34-G34)/G34</f>
        <v>2.1448999046711173E-2</v>
      </c>
      <c r="K34" s="5">
        <f>SUM(H34-D34)</f>
        <v>1.9299999999999984E-2</v>
      </c>
      <c r="L34" s="5">
        <f>SUM(H34-D34)/D34</f>
        <v>9.8974358974358884E-2</v>
      </c>
    </row>
    <row r="35" spans="1:12" x14ac:dyDescent="0.25">
      <c r="A35">
        <v>5.4</v>
      </c>
      <c r="B35" t="s">
        <v>189</v>
      </c>
      <c r="C35" t="s">
        <v>47</v>
      </c>
      <c r="D35" s="3">
        <v>0.20399999999999999</v>
      </c>
      <c r="E35" s="3">
        <v>0.182</v>
      </c>
      <c r="F35" s="3">
        <v>0.2102</v>
      </c>
      <c r="G35" s="3">
        <v>0.19889999999999999</v>
      </c>
      <c r="H35" s="3">
        <v>0.1976</v>
      </c>
      <c r="I35" s="5">
        <f>SUM(H35-G35)</f>
        <v>-1.2999999999999956E-3</v>
      </c>
      <c r="J35" s="5">
        <f>SUM(H35-G35)/G35</f>
        <v>-6.5359477124182792E-3</v>
      </c>
      <c r="K35" s="5">
        <f>SUM(H35-D35)</f>
        <v>-6.399999999999989E-3</v>
      </c>
      <c r="L35" s="5">
        <f>SUM(H35-D35)/D35</f>
        <v>-3.1372549019607794E-2</v>
      </c>
    </row>
    <row r="36" spans="1:12" x14ac:dyDescent="0.25">
      <c r="A36">
        <v>5.4</v>
      </c>
      <c r="B36" t="s">
        <v>189</v>
      </c>
      <c r="C36" t="s">
        <v>48</v>
      </c>
      <c r="D36" s="3">
        <v>0.19700000000000001</v>
      </c>
      <c r="E36" s="3">
        <v>0.183</v>
      </c>
      <c r="F36" s="3">
        <v>0.20280000000000001</v>
      </c>
      <c r="G36" s="3">
        <v>0.2198</v>
      </c>
      <c r="H36" s="3">
        <v>0.20180000000000001</v>
      </c>
      <c r="I36" s="5">
        <f>SUM(H36-G36)</f>
        <v>-1.7999999999999988E-2</v>
      </c>
      <c r="J36" s="5">
        <f>SUM(H36-G36)/G36</f>
        <v>-8.1892629663330246E-2</v>
      </c>
      <c r="K36" s="5">
        <f>SUM(H36-D36)</f>
        <v>4.7999999999999987E-3</v>
      </c>
      <c r="L36" s="5">
        <f>SUM(H36-D36)/D36</f>
        <v>2.4365482233502531E-2</v>
      </c>
    </row>
    <row r="37" spans="1:12" x14ac:dyDescent="0.25">
      <c r="A37">
        <v>5.4</v>
      </c>
      <c r="B37" t="s">
        <v>189</v>
      </c>
      <c r="C37" t="s">
        <v>49</v>
      </c>
      <c r="D37" s="3">
        <v>0.185</v>
      </c>
      <c r="E37" s="3">
        <v>0.2</v>
      </c>
      <c r="F37" s="3">
        <v>0.1996</v>
      </c>
      <c r="G37" s="3">
        <v>0.21740000000000001</v>
      </c>
      <c r="H37" s="3">
        <v>0.2056</v>
      </c>
      <c r="I37" s="5">
        <f>SUM(H37-G37)</f>
        <v>-1.1800000000000005E-2</v>
      </c>
      <c r="J37" s="5">
        <f>SUM(H37-G37)/G37</f>
        <v>-5.4277828886844549E-2</v>
      </c>
      <c r="K37" s="5">
        <f>SUM(H37-D37)</f>
        <v>2.0600000000000007E-2</v>
      </c>
      <c r="L37" s="5">
        <f>SUM(H37-D37)/D37</f>
        <v>0.11135135135135139</v>
      </c>
    </row>
    <row r="38" spans="1:12" x14ac:dyDescent="0.25">
      <c r="A38">
        <v>5.4</v>
      </c>
      <c r="B38" t="s">
        <v>189</v>
      </c>
      <c r="C38" t="s">
        <v>50</v>
      </c>
      <c r="D38" s="3">
        <v>0.187</v>
      </c>
      <c r="E38" s="3">
        <v>0.184</v>
      </c>
      <c r="F38" s="3">
        <v>0.20799999999999999</v>
      </c>
      <c r="G38" s="3">
        <v>0.2019</v>
      </c>
      <c r="H38" s="3">
        <v>0.1925</v>
      </c>
      <c r="I38" s="5">
        <f>SUM(H38-G38)</f>
        <v>-9.3999999999999917E-3</v>
      </c>
      <c r="J38" s="5">
        <f>SUM(H38-G38)/G38</f>
        <v>-4.6557701832590351E-2</v>
      </c>
      <c r="K38" s="5">
        <f>SUM(H38-D38)</f>
        <v>5.5000000000000049E-3</v>
      </c>
      <c r="L38" s="5">
        <f>SUM(H38-D38)/D38</f>
        <v>2.941176470588238E-2</v>
      </c>
    </row>
    <row r="39" spans="1:12" x14ac:dyDescent="0.25">
      <c r="D39" s="3"/>
      <c r="E39" s="3"/>
      <c r="F39" s="3"/>
      <c r="G39" s="3"/>
      <c r="H39" s="3"/>
    </row>
    <row r="40" spans="1:12" x14ac:dyDescent="0.25">
      <c r="A40" s="7" t="s">
        <v>242</v>
      </c>
      <c r="B40" s="11"/>
      <c r="C40" s="11"/>
      <c r="D40" s="11"/>
      <c r="E40" s="11"/>
      <c r="F40" s="11"/>
      <c r="G40" s="11"/>
      <c r="H40" s="11"/>
      <c r="I40" s="19"/>
      <c r="J40" s="19"/>
      <c r="K40" s="19"/>
      <c r="L40" s="19"/>
    </row>
    <row r="41" spans="1:12" x14ac:dyDescent="0.25">
      <c r="A41" s="1" t="s">
        <v>26</v>
      </c>
      <c r="B41" s="1" t="s">
        <v>215</v>
      </c>
      <c r="C41" s="1" t="s">
        <v>241</v>
      </c>
      <c r="D41" s="1">
        <v>2021</v>
      </c>
      <c r="E41" s="1">
        <v>2022</v>
      </c>
      <c r="F41" s="1">
        <v>2023</v>
      </c>
      <c r="G41" s="1">
        <v>2024</v>
      </c>
      <c r="H41" s="1">
        <v>2025</v>
      </c>
      <c r="I41" s="1" t="s">
        <v>63</v>
      </c>
      <c r="J41" s="1" t="s">
        <v>55</v>
      </c>
      <c r="K41" s="1" t="s">
        <v>64</v>
      </c>
      <c r="L41" s="1" t="s">
        <v>57</v>
      </c>
    </row>
    <row r="42" spans="1:12" x14ac:dyDescent="0.25">
      <c r="A42">
        <v>6.4</v>
      </c>
      <c r="B42" t="s">
        <v>191</v>
      </c>
      <c r="C42" t="s">
        <v>46</v>
      </c>
      <c r="D42" s="3">
        <v>5.8000000000000003E-2</v>
      </c>
      <c r="E42" s="3">
        <v>4.9200000000000001E-2</v>
      </c>
      <c r="F42" s="3">
        <v>4.7500000000000001E-2</v>
      </c>
      <c r="G42" s="3">
        <v>4.9799999999999997E-2</v>
      </c>
      <c r="H42" s="3">
        <v>4.5600000000000002E-2</v>
      </c>
      <c r="I42" s="5">
        <f>SUM(H42-G42)</f>
        <v>-4.1999999999999954E-3</v>
      </c>
      <c r="J42" s="5">
        <f>SUM(H42-G42)/G42</f>
        <v>-8.4337349397590272E-2</v>
      </c>
      <c r="K42" s="5">
        <f>SUM(H42-D42)</f>
        <v>-1.2400000000000001E-2</v>
      </c>
      <c r="L42" s="5">
        <f>SUM(H42-D42)/D42</f>
        <v>-0.21379310344827587</v>
      </c>
    </row>
    <row r="43" spans="1:12" x14ac:dyDescent="0.25">
      <c r="A43">
        <v>6.4</v>
      </c>
      <c r="B43" t="s">
        <v>191</v>
      </c>
      <c r="C43" t="s">
        <v>47</v>
      </c>
      <c r="D43" s="3">
        <v>5.2999999999999999E-2</v>
      </c>
      <c r="E43" s="3">
        <v>5.2299999999999999E-2</v>
      </c>
      <c r="F43" s="3">
        <v>4.82E-2</v>
      </c>
      <c r="G43" s="3">
        <v>5.04E-2</v>
      </c>
      <c r="H43" s="3">
        <v>5.1200000000000002E-2</v>
      </c>
      <c r="I43" s="5">
        <f>SUM(H43-G43)</f>
        <v>8.000000000000021E-4</v>
      </c>
      <c r="J43" s="5">
        <f>SUM(H43-G43)/G43</f>
        <v>1.5873015873015914E-2</v>
      </c>
      <c r="K43" s="5">
        <f>SUM(H43-D43)</f>
        <v>-1.799999999999996E-3</v>
      </c>
      <c r="L43" s="5">
        <f>SUM(H43-D43)/D43</f>
        <v>-3.3962264150943319E-2</v>
      </c>
    </row>
    <row r="44" spans="1:12" x14ac:dyDescent="0.25">
      <c r="A44">
        <v>6.4</v>
      </c>
      <c r="B44" t="s">
        <v>191</v>
      </c>
      <c r="C44" t="s">
        <v>48</v>
      </c>
      <c r="D44" s="3">
        <v>5.8999999999999997E-2</v>
      </c>
      <c r="E44" s="3">
        <v>5.2999999999999999E-2</v>
      </c>
      <c r="F44" s="3">
        <v>5.0299999999999997E-2</v>
      </c>
      <c r="G44" s="3">
        <v>4.99E-2</v>
      </c>
      <c r="H44" s="3">
        <v>4.7699999999999999E-2</v>
      </c>
      <c r="I44" s="5">
        <f>SUM(H44-G44)</f>
        <v>-2.2000000000000006E-3</v>
      </c>
      <c r="J44" s="5">
        <f>SUM(H44-G44)/G44</f>
        <v>-4.408817635270542E-2</v>
      </c>
      <c r="K44" s="5">
        <f>SUM(H44-D44)</f>
        <v>-1.1299999999999998E-2</v>
      </c>
      <c r="L44" s="5">
        <f>SUM(H44-D44)/D44</f>
        <v>-0.19152542372881354</v>
      </c>
    </row>
    <row r="45" spans="1:12" x14ac:dyDescent="0.25">
      <c r="A45">
        <v>6.4</v>
      </c>
      <c r="B45" t="s">
        <v>191</v>
      </c>
      <c r="C45" t="s">
        <v>49</v>
      </c>
      <c r="D45" s="3">
        <v>6.4000000000000001E-2</v>
      </c>
      <c r="E45" s="3">
        <v>5.8999999999999997E-2</v>
      </c>
      <c r="F45" s="3">
        <v>5.8599999999999999E-2</v>
      </c>
      <c r="G45" s="3">
        <v>5.9700000000000003E-2</v>
      </c>
      <c r="H45" s="3">
        <v>5.9700000000000003E-2</v>
      </c>
      <c r="I45" s="5">
        <f>SUM(H45-G45)</f>
        <v>0</v>
      </c>
      <c r="J45" s="5">
        <f>SUM(H45-G45)/G45</f>
        <v>0</v>
      </c>
      <c r="K45" s="5">
        <f>SUM(H45-D45)</f>
        <v>-4.2999999999999983E-3</v>
      </c>
      <c r="L45" s="5">
        <f>SUM(H45-D45)/D45</f>
        <v>-6.7187499999999969E-2</v>
      </c>
    </row>
    <row r="46" spans="1:12" x14ac:dyDescent="0.25">
      <c r="A46">
        <v>6.4</v>
      </c>
      <c r="B46" t="s">
        <v>191</v>
      </c>
      <c r="C46" t="s">
        <v>50</v>
      </c>
      <c r="D46" s="3">
        <v>5.9299999999999999E-2</v>
      </c>
      <c r="E46" s="3">
        <v>7.0999999999999994E-2</v>
      </c>
      <c r="F46" s="3">
        <v>5.7500000000000002E-2</v>
      </c>
      <c r="G46" s="3">
        <v>6.5299999999999997E-2</v>
      </c>
      <c r="H46" s="3">
        <v>5.6300000000000003E-2</v>
      </c>
      <c r="I46" s="5">
        <f>SUM(H46-G46)</f>
        <v>-8.9999999999999941E-3</v>
      </c>
      <c r="J46" s="5">
        <f>SUM(H46-G46)/G46</f>
        <v>-0.13782542113323115</v>
      </c>
      <c r="K46" s="5">
        <f>SUM(H46-D46)</f>
        <v>-2.9999999999999957E-3</v>
      </c>
      <c r="L46" s="5">
        <f>SUM(H46-D46)/D46</f>
        <v>-5.0590219224283237E-2</v>
      </c>
    </row>
    <row r="48" spans="1:12" x14ac:dyDescent="0.25">
      <c r="A48" s="7" t="s">
        <v>243</v>
      </c>
      <c r="B48" s="11"/>
      <c r="C48" s="11"/>
      <c r="D48" s="11"/>
      <c r="E48" s="11"/>
      <c r="F48" s="11"/>
      <c r="G48" s="11"/>
      <c r="H48" s="11"/>
      <c r="I48" s="19"/>
      <c r="J48" s="19"/>
      <c r="K48" s="19"/>
      <c r="L48" s="19"/>
    </row>
    <row r="49" spans="1:12" x14ac:dyDescent="0.25">
      <c r="A49" s="1" t="s">
        <v>26</v>
      </c>
      <c r="B49" s="1" t="s">
        <v>215</v>
      </c>
      <c r="C49" s="1" t="s">
        <v>241</v>
      </c>
      <c r="D49" s="1">
        <v>2021</v>
      </c>
      <c r="E49" s="1">
        <v>2022</v>
      </c>
      <c r="F49" s="1">
        <v>2023</v>
      </c>
      <c r="G49" s="1">
        <v>2024</v>
      </c>
      <c r="H49" s="1">
        <v>2025</v>
      </c>
      <c r="I49" s="1" t="s">
        <v>63</v>
      </c>
      <c r="J49" s="1" t="s">
        <v>55</v>
      </c>
      <c r="K49" s="1" t="s">
        <v>64</v>
      </c>
      <c r="L49" s="1" t="s">
        <v>57</v>
      </c>
    </row>
    <row r="50" spans="1:12" x14ac:dyDescent="0.25">
      <c r="A50">
        <v>7.4</v>
      </c>
      <c r="B50" t="s">
        <v>193</v>
      </c>
      <c r="C50" t="s">
        <v>46</v>
      </c>
      <c r="D50" s="3">
        <v>7.6999999999999999E-2</v>
      </c>
      <c r="E50" s="3">
        <v>7.0999999999999994E-2</v>
      </c>
      <c r="F50" s="3">
        <v>7.9299999999999995E-2</v>
      </c>
      <c r="G50" s="3">
        <v>6.4100000000000004E-2</v>
      </c>
      <c r="H50" s="3">
        <v>7.9399999999999998E-2</v>
      </c>
      <c r="I50" s="5">
        <f>SUM(H50-G50)</f>
        <v>1.5299999999999994E-2</v>
      </c>
      <c r="J50" s="5">
        <f>SUM(H50-G50)/G50</f>
        <v>0.23868954758190317</v>
      </c>
      <c r="K50" s="5">
        <f>SUM(H50-D50)</f>
        <v>2.3999999999999994E-3</v>
      </c>
      <c r="L50" s="5">
        <f>SUM(H50-D50)/D50</f>
        <v>3.1168831168831162E-2</v>
      </c>
    </row>
    <row r="51" spans="1:12" x14ac:dyDescent="0.25">
      <c r="A51">
        <v>7.4</v>
      </c>
      <c r="B51" t="s">
        <v>193</v>
      </c>
      <c r="C51" t="s">
        <v>47</v>
      </c>
      <c r="D51" s="3">
        <v>6.4000000000000001E-2</v>
      </c>
      <c r="E51" s="3">
        <v>7.0999999999999994E-2</v>
      </c>
      <c r="F51" s="3">
        <v>6.6799999999999998E-2</v>
      </c>
      <c r="G51" s="3">
        <v>6.3600000000000004E-2</v>
      </c>
      <c r="H51" s="3">
        <v>6.2700000000000006E-2</v>
      </c>
      <c r="I51" s="5">
        <f>SUM(H51-G51)</f>
        <v>-8.9999999999999802E-4</v>
      </c>
      <c r="J51" s="5">
        <f>SUM(H51-G51)/G51</f>
        <v>-1.4150943396226382E-2</v>
      </c>
      <c r="K51" s="5">
        <f>SUM(H51-D51)</f>
        <v>-1.2999999999999956E-3</v>
      </c>
      <c r="L51" s="5">
        <f>SUM(H51-D51)/D51</f>
        <v>-2.0312499999999931E-2</v>
      </c>
    </row>
    <row r="52" spans="1:12" x14ac:dyDescent="0.25">
      <c r="A52">
        <v>7.4</v>
      </c>
      <c r="B52" t="s">
        <v>193</v>
      </c>
      <c r="C52" t="s">
        <v>48</v>
      </c>
      <c r="D52" s="3">
        <v>6.0999999999999999E-2</v>
      </c>
      <c r="E52" s="3">
        <v>6.9099999999999995E-2</v>
      </c>
      <c r="F52" s="3">
        <v>6.4199999999999993E-2</v>
      </c>
      <c r="G52" s="3">
        <v>6.2100000000000002E-2</v>
      </c>
      <c r="H52" s="3">
        <v>6.1699999999999998E-2</v>
      </c>
      <c r="I52" s="5">
        <f>SUM(H52-G52)</f>
        <v>-4.0000000000000452E-4</v>
      </c>
      <c r="J52" s="5">
        <f>SUM(H52-G52)/G52</f>
        <v>-6.4412238325282532E-3</v>
      </c>
      <c r="K52" s="5">
        <f>SUM(H52-D52)</f>
        <v>6.9999999999999923E-4</v>
      </c>
      <c r="L52" s="5">
        <f>SUM(H52-D52)/D52</f>
        <v>1.1475409836065561E-2</v>
      </c>
    </row>
    <row r="53" spans="1:12" x14ac:dyDescent="0.25">
      <c r="A53">
        <v>7.4</v>
      </c>
      <c r="B53" t="s">
        <v>193</v>
      </c>
      <c r="C53" t="s">
        <v>49</v>
      </c>
      <c r="D53" s="3">
        <v>6.7000000000000004E-2</v>
      </c>
      <c r="E53" s="3">
        <v>7.5999999999999998E-2</v>
      </c>
      <c r="F53" s="3">
        <v>6.7799999999999999E-2</v>
      </c>
      <c r="G53" s="3">
        <v>6.5699999999999995E-2</v>
      </c>
      <c r="H53" s="3">
        <v>6.9699999999999998E-2</v>
      </c>
      <c r="I53" s="5">
        <f>SUM(H53-G53)</f>
        <v>4.0000000000000036E-3</v>
      </c>
      <c r="J53" s="5">
        <f>SUM(H53-G53)/G53</f>
        <v>6.0882800608828065E-2</v>
      </c>
      <c r="K53" s="5">
        <f>SUM(H53-D53)</f>
        <v>2.6999999999999941E-3</v>
      </c>
      <c r="L53" s="5">
        <f>SUM(H53-D53)/D53</f>
        <v>4.0298507462686477E-2</v>
      </c>
    </row>
    <row r="54" spans="1:12" x14ac:dyDescent="0.25">
      <c r="A54">
        <v>7.4</v>
      </c>
      <c r="B54" t="s">
        <v>193</v>
      </c>
      <c r="C54" t="s">
        <v>50</v>
      </c>
      <c r="D54" s="3">
        <v>6.0999999999999999E-2</v>
      </c>
      <c r="E54" s="3">
        <v>7.1999999999999995E-2</v>
      </c>
      <c r="F54" s="3">
        <v>6.7400000000000002E-2</v>
      </c>
      <c r="G54" s="3">
        <v>6.5000000000000002E-2</v>
      </c>
      <c r="H54" s="3">
        <v>6.0400000000000002E-2</v>
      </c>
      <c r="I54" s="5">
        <f>SUM(H54-G54)</f>
        <v>-4.5999999999999999E-3</v>
      </c>
      <c r="J54" s="5">
        <f>SUM(H54-G54)/G54</f>
        <v>-7.0769230769230765E-2</v>
      </c>
      <c r="K54" s="5">
        <f>SUM(H54-D54)</f>
        <v>-5.9999999999999637E-4</v>
      </c>
      <c r="L54" s="5">
        <f>SUM(H54-D54)/D54</f>
        <v>-9.8360655737704319E-3</v>
      </c>
    </row>
    <row r="55" spans="1:12" x14ac:dyDescent="0.25">
      <c r="D55" s="3"/>
      <c r="E55" s="3"/>
      <c r="F55" s="3"/>
      <c r="G55" s="3"/>
      <c r="H55" s="3"/>
    </row>
    <row r="56" spans="1:12" x14ac:dyDescent="0.25">
      <c r="A56" s="7" t="s">
        <v>244</v>
      </c>
      <c r="B56" s="11"/>
      <c r="C56" s="11"/>
      <c r="D56" s="11"/>
      <c r="E56" s="11"/>
      <c r="F56" s="11"/>
      <c r="G56" s="11"/>
      <c r="H56" s="11"/>
      <c r="I56" s="19"/>
      <c r="J56" s="19"/>
      <c r="K56" s="19"/>
      <c r="L56" s="19"/>
    </row>
    <row r="57" spans="1:12" x14ac:dyDescent="0.25">
      <c r="A57" s="1" t="s">
        <v>26</v>
      </c>
      <c r="B57" s="1" t="s">
        <v>215</v>
      </c>
      <c r="C57" s="1" t="s">
        <v>241</v>
      </c>
      <c r="D57" s="1">
        <v>2021</v>
      </c>
      <c r="E57" s="1">
        <v>2022</v>
      </c>
      <c r="F57" s="1">
        <v>2023</v>
      </c>
      <c r="G57" s="1">
        <v>2024</v>
      </c>
      <c r="H57" s="1">
        <v>2025</v>
      </c>
      <c r="I57" s="1" t="s">
        <v>63</v>
      </c>
      <c r="J57" s="1" t="s">
        <v>55</v>
      </c>
      <c r="K57" s="1" t="s">
        <v>64</v>
      </c>
      <c r="L57" s="1" t="s">
        <v>57</v>
      </c>
    </row>
    <row r="58" spans="1:12" x14ac:dyDescent="0.25">
      <c r="A58">
        <v>8.4</v>
      </c>
      <c r="B58" t="s">
        <v>195</v>
      </c>
      <c r="C58" t="s">
        <v>46</v>
      </c>
      <c r="D58" s="3">
        <v>8.8000000000000005E-3</v>
      </c>
      <c r="E58" s="3">
        <v>7.0000000000000001E-3</v>
      </c>
      <c r="F58" s="3">
        <v>5.4999999999999997E-3</v>
      </c>
      <c r="G58" s="3">
        <v>5.4000000000000003E-3</v>
      </c>
      <c r="H58" s="3">
        <v>6.8999999999999999E-3</v>
      </c>
      <c r="I58" s="5">
        <f>SUM(H58-G58)</f>
        <v>1.4999999999999996E-3</v>
      </c>
      <c r="J58" s="5">
        <f>SUM(H58-G58)/G58</f>
        <v>0.27777777777777768</v>
      </c>
      <c r="K58" s="5">
        <f>SUM(H58-D58)</f>
        <v>-1.9000000000000006E-3</v>
      </c>
      <c r="L58" s="5">
        <f>SUM(H58-D58)/D58</f>
        <v>-0.21590909090909097</v>
      </c>
    </row>
    <row r="59" spans="1:12" x14ac:dyDescent="0.25">
      <c r="A59">
        <v>8.4</v>
      </c>
      <c r="B59" t="s">
        <v>195</v>
      </c>
      <c r="C59" t="s">
        <v>47</v>
      </c>
      <c r="D59" s="3">
        <v>7.3000000000000001E-3</v>
      </c>
      <c r="E59" s="3">
        <v>7.0000000000000001E-3</v>
      </c>
      <c r="F59" s="3">
        <v>6.7999999999999996E-3</v>
      </c>
      <c r="G59" s="3">
        <v>6.6E-3</v>
      </c>
      <c r="H59" s="3">
        <v>5.3E-3</v>
      </c>
      <c r="I59" s="5">
        <f>SUM(H59-G59)</f>
        <v>-1.2999999999999999E-3</v>
      </c>
      <c r="J59" s="5">
        <f>SUM(H59-G59)/G59</f>
        <v>-0.19696969696969696</v>
      </c>
      <c r="K59" s="5">
        <f>SUM(H59-D59)</f>
        <v>-2E-3</v>
      </c>
      <c r="L59" s="5">
        <f>SUM(H59-D59)/D59</f>
        <v>-0.27397260273972601</v>
      </c>
    </row>
    <row r="60" spans="1:12" x14ac:dyDescent="0.25">
      <c r="A60">
        <v>8.4</v>
      </c>
      <c r="B60" t="s">
        <v>195</v>
      </c>
      <c r="C60" t="s">
        <v>48</v>
      </c>
      <c r="D60" s="3">
        <v>6.4999999999999997E-3</v>
      </c>
      <c r="E60" s="3">
        <v>6.0000000000000001E-3</v>
      </c>
      <c r="F60" s="3">
        <v>6.1999999999999998E-3</v>
      </c>
      <c r="G60" s="3">
        <v>6.3E-3</v>
      </c>
      <c r="H60" s="3">
        <v>5.1999999999999998E-3</v>
      </c>
      <c r="I60" s="5">
        <f>SUM(H60-G60)</f>
        <v>-1.1000000000000003E-3</v>
      </c>
      <c r="J60" s="5">
        <f>SUM(H60-G60)/G60</f>
        <v>-0.17460317460317465</v>
      </c>
      <c r="K60" s="5">
        <f>SUM(H60-D60)</f>
        <v>-1.2999999999999999E-3</v>
      </c>
      <c r="L60" s="5">
        <f>SUM(H60-D60)/D60</f>
        <v>-0.2</v>
      </c>
    </row>
    <row r="61" spans="1:12" x14ac:dyDescent="0.25">
      <c r="A61">
        <v>8.4</v>
      </c>
      <c r="B61" t="s">
        <v>195</v>
      </c>
      <c r="C61" t="s">
        <v>49</v>
      </c>
      <c r="D61" s="3">
        <v>4.4000000000000003E-3</v>
      </c>
      <c r="E61" s="3">
        <v>6.1999999999999998E-3</v>
      </c>
      <c r="F61" s="3">
        <v>5.7000000000000002E-3</v>
      </c>
      <c r="G61" s="3">
        <v>5.5999999999999999E-3</v>
      </c>
      <c r="H61" s="3">
        <v>3.3E-3</v>
      </c>
      <c r="I61" s="5">
        <f>SUM(H61-G61)</f>
        <v>-2.3E-3</v>
      </c>
      <c r="J61" s="5">
        <f>SUM(H61-G61)/G61</f>
        <v>-0.4107142857142857</v>
      </c>
      <c r="K61" s="5">
        <f>SUM(H61-D61)</f>
        <v>-1.1000000000000003E-3</v>
      </c>
      <c r="L61" s="5">
        <f>SUM(H61-D61)/D61</f>
        <v>-0.25000000000000006</v>
      </c>
    </row>
    <row r="62" spans="1:12" x14ac:dyDescent="0.25">
      <c r="A62">
        <v>8.4</v>
      </c>
      <c r="B62" t="s">
        <v>195</v>
      </c>
      <c r="C62" t="s">
        <v>50</v>
      </c>
      <c r="D62" s="3">
        <v>3.7000000000000002E-3</v>
      </c>
      <c r="E62" s="3">
        <v>3.5999999999999999E-3</v>
      </c>
      <c r="F62" s="3">
        <v>4.1000000000000003E-3</v>
      </c>
      <c r="G62" s="3">
        <v>3.2000000000000002E-3</v>
      </c>
      <c r="H62" s="3">
        <v>3.0999999999999999E-3</v>
      </c>
      <c r="I62" s="5">
        <f>SUM(H62-G62)</f>
        <v>-1.0000000000000026E-4</v>
      </c>
      <c r="J62" s="5">
        <f>SUM(H62-G62)/G62</f>
        <v>-3.1250000000000083E-2</v>
      </c>
      <c r="K62" s="5">
        <f>SUM(H62-D62)</f>
        <v>-6.0000000000000027E-4</v>
      </c>
      <c r="L62" s="5">
        <f>SUM(H62-D62)/D62</f>
        <v>-0.16216216216216223</v>
      </c>
    </row>
    <row r="63" spans="1:12" x14ac:dyDescent="0.25">
      <c r="D63" s="3"/>
      <c r="E63" s="3"/>
      <c r="F63" s="3"/>
      <c r="G63" s="3"/>
      <c r="H63" s="3"/>
    </row>
    <row r="64" spans="1:12" x14ac:dyDescent="0.25">
      <c r="A64" s="7" t="s">
        <v>245</v>
      </c>
      <c r="B64" s="11"/>
      <c r="C64" s="11"/>
      <c r="D64" s="11"/>
      <c r="E64" s="11"/>
      <c r="F64" s="11"/>
      <c r="G64" s="11"/>
      <c r="H64" s="11"/>
      <c r="I64" s="19"/>
      <c r="J64" s="19"/>
      <c r="K64" s="19"/>
      <c r="L64" s="19"/>
    </row>
    <row r="65" spans="1:12" x14ac:dyDescent="0.25">
      <c r="A65" s="1" t="s">
        <v>26</v>
      </c>
      <c r="B65" s="1" t="s">
        <v>215</v>
      </c>
      <c r="C65" s="1" t="s">
        <v>241</v>
      </c>
      <c r="D65" s="1">
        <v>2021</v>
      </c>
      <c r="E65" s="1">
        <v>2022</v>
      </c>
      <c r="F65" s="1">
        <v>2023</v>
      </c>
      <c r="G65" s="1">
        <v>2024</v>
      </c>
      <c r="H65" s="1">
        <v>2025</v>
      </c>
      <c r="I65" s="1" t="s">
        <v>63</v>
      </c>
      <c r="J65" s="1" t="s">
        <v>55</v>
      </c>
      <c r="K65" s="1" t="s">
        <v>64</v>
      </c>
      <c r="L65" s="1" t="s">
        <v>57</v>
      </c>
    </row>
    <row r="66" spans="1:12" x14ac:dyDescent="0.25">
      <c r="A66">
        <v>9.4</v>
      </c>
      <c r="B66" t="s">
        <v>197</v>
      </c>
      <c r="C66" t="s">
        <v>46</v>
      </c>
      <c r="D66" s="3">
        <v>0.14299999999999999</v>
      </c>
      <c r="E66" s="3">
        <v>0.14199999999999999</v>
      </c>
      <c r="F66" s="3">
        <v>0.1144</v>
      </c>
      <c r="G66" s="3">
        <v>0.1249</v>
      </c>
      <c r="H66" s="3">
        <v>0.1174</v>
      </c>
      <c r="I66" s="5">
        <f>SUM(H66-G66)</f>
        <v>-7.4999999999999928E-3</v>
      </c>
      <c r="J66" s="5">
        <f>SUM(H66-G66)/G66</f>
        <v>-6.0048038430744542E-2</v>
      </c>
      <c r="K66" s="5">
        <f>SUM(H66-D66)</f>
        <v>-2.5599999999999984E-2</v>
      </c>
      <c r="L66" s="5">
        <f>SUM(H66-D66)/D66</f>
        <v>-0.17902097902097891</v>
      </c>
    </row>
    <row r="67" spans="1:12" x14ac:dyDescent="0.25">
      <c r="A67">
        <v>9.4</v>
      </c>
      <c r="B67" t="s">
        <v>197</v>
      </c>
      <c r="C67" t="s">
        <v>47</v>
      </c>
      <c r="D67" s="3">
        <v>0.16800000000000001</v>
      </c>
      <c r="E67" s="3">
        <v>0.1653</v>
      </c>
      <c r="F67" s="3">
        <v>0.1515</v>
      </c>
      <c r="G67" s="3">
        <v>0.14249999999999999</v>
      </c>
      <c r="H67" s="3">
        <v>0.13320000000000001</v>
      </c>
      <c r="I67" s="5">
        <f>SUM(H67-G67)</f>
        <v>-9.299999999999975E-3</v>
      </c>
      <c r="J67" s="5">
        <f>SUM(H67-G67)/G67</f>
        <v>-6.5263157894736676E-2</v>
      </c>
      <c r="K67" s="5">
        <f>SUM(H67-D67)</f>
        <v>-3.4799999999999998E-2</v>
      </c>
      <c r="L67" s="5">
        <f>SUM(H67-D67)/D67</f>
        <v>-0.20714285714285713</v>
      </c>
    </row>
    <row r="68" spans="1:12" x14ac:dyDescent="0.25">
      <c r="A68">
        <v>9.4</v>
      </c>
      <c r="B68" t="s">
        <v>197</v>
      </c>
      <c r="C68" t="s">
        <v>48</v>
      </c>
      <c r="D68" s="3">
        <v>0.16800000000000001</v>
      </c>
      <c r="E68" s="3">
        <v>0.15709999999999999</v>
      </c>
      <c r="F68" s="3">
        <v>0.15479999999999999</v>
      </c>
      <c r="G68" s="3">
        <v>0.1419</v>
      </c>
      <c r="H68" s="3">
        <v>0.1401</v>
      </c>
      <c r="I68" s="5">
        <f>SUM(H68-G68)</f>
        <v>-1.799999999999996E-3</v>
      </c>
      <c r="J68" s="5">
        <f>SUM(H68-G68)/G68</f>
        <v>-1.2684989429175448E-2</v>
      </c>
      <c r="K68" s="5">
        <f>SUM(H68-D68)</f>
        <v>-2.7900000000000008E-2</v>
      </c>
      <c r="L68" s="5">
        <f>SUM(H68-D68)/D68</f>
        <v>-0.16607142857142862</v>
      </c>
    </row>
    <row r="69" spans="1:12" x14ac:dyDescent="0.25">
      <c r="A69">
        <v>9.4</v>
      </c>
      <c r="B69" t="s">
        <v>197</v>
      </c>
      <c r="C69" t="s">
        <v>49</v>
      </c>
      <c r="D69" s="3">
        <v>0.18</v>
      </c>
      <c r="E69" s="3">
        <v>0.16500000000000001</v>
      </c>
      <c r="F69" s="3">
        <v>0.17069999999999999</v>
      </c>
      <c r="G69" s="3">
        <v>0.16539999999999999</v>
      </c>
      <c r="H69" s="3">
        <v>0.155</v>
      </c>
      <c r="I69" s="5">
        <f>SUM(H69-G69)</f>
        <v>-1.0399999999999993E-2</v>
      </c>
      <c r="J69" s="5">
        <f>SUM(H69-G69)/G69</f>
        <v>-6.2877871825876619E-2</v>
      </c>
      <c r="K69" s="5">
        <f>SUM(H69-D69)</f>
        <v>-2.4999999999999994E-2</v>
      </c>
      <c r="L69" s="5">
        <f>SUM(H69-D69)/D69</f>
        <v>-0.13888888888888887</v>
      </c>
    </row>
    <row r="70" spans="1:12" x14ac:dyDescent="0.25">
      <c r="A70">
        <v>9.4</v>
      </c>
      <c r="B70" t="s">
        <v>197</v>
      </c>
      <c r="C70" t="s">
        <v>50</v>
      </c>
      <c r="D70" s="3">
        <v>0.1759</v>
      </c>
      <c r="E70" s="3">
        <v>0.16</v>
      </c>
      <c r="F70" s="3">
        <v>0.1234</v>
      </c>
      <c r="G70" s="3">
        <v>0.1459</v>
      </c>
      <c r="H70" s="3">
        <v>0.14000000000000001</v>
      </c>
      <c r="I70" s="5">
        <f>SUM(H70-G70)</f>
        <v>-5.8999999999999886E-3</v>
      </c>
      <c r="J70" s="5">
        <f>SUM(H70-G70)/G70</f>
        <v>-4.0438656614119182E-2</v>
      </c>
      <c r="K70" s="5">
        <f>SUM(H70-D70)</f>
        <v>-3.5899999999999987E-2</v>
      </c>
      <c r="L70" s="5">
        <f>SUM(H70-D70)/D70</f>
        <v>-0.20409323479249566</v>
      </c>
    </row>
    <row r="71" spans="1:12" x14ac:dyDescent="0.25">
      <c r="D71" s="3"/>
      <c r="E71" s="3"/>
      <c r="F71" s="3"/>
      <c r="G71" s="3"/>
      <c r="H71" s="3"/>
    </row>
    <row r="72" spans="1:12" ht="18.75" x14ac:dyDescent="0.3">
      <c r="A72" s="36" t="s">
        <v>198</v>
      </c>
      <c r="D72" s="3"/>
      <c r="E72" s="3"/>
      <c r="F72" s="3"/>
      <c r="G72" s="3"/>
      <c r="H72" s="3"/>
    </row>
    <row r="73" spans="1:12" x14ac:dyDescent="0.25">
      <c r="A73" s="39"/>
    </row>
    <row r="74" spans="1:12" x14ac:dyDescent="0.25">
      <c r="A74" s="7" t="s">
        <v>199</v>
      </c>
      <c r="B74" s="19"/>
      <c r="C74" s="19"/>
      <c r="D74" s="19"/>
      <c r="E74" s="7"/>
      <c r="F74" s="7"/>
      <c r="G74" s="7"/>
      <c r="H74" s="7"/>
      <c r="I74" s="19"/>
      <c r="J74" s="19"/>
      <c r="K74" s="19"/>
      <c r="L74" s="19"/>
    </row>
    <row r="75" spans="1:12" x14ac:dyDescent="0.25">
      <c r="A75" s="1" t="s">
        <v>26</v>
      </c>
      <c r="B75" s="1" t="s">
        <v>181</v>
      </c>
      <c r="C75" s="1" t="s">
        <v>182</v>
      </c>
      <c r="D75" s="1">
        <v>2021</v>
      </c>
      <c r="E75" s="1">
        <v>2022</v>
      </c>
      <c r="F75" s="1">
        <v>2023</v>
      </c>
      <c r="G75" s="1">
        <v>2024</v>
      </c>
      <c r="H75" s="1">
        <v>2025</v>
      </c>
      <c r="I75" s="1" t="s">
        <v>54</v>
      </c>
      <c r="J75" s="1" t="s">
        <v>55</v>
      </c>
      <c r="K75" s="1" t="s">
        <v>56</v>
      </c>
      <c r="L75" s="1" t="s">
        <v>57</v>
      </c>
    </row>
    <row r="76" spans="1:12" x14ac:dyDescent="0.25">
      <c r="A76">
        <v>10.4</v>
      </c>
      <c r="B76" t="s">
        <v>238</v>
      </c>
      <c r="C76" t="s">
        <v>46</v>
      </c>
      <c r="D76">
        <v>3</v>
      </c>
      <c r="E76">
        <v>3</v>
      </c>
      <c r="F76">
        <v>3</v>
      </c>
      <c r="G76">
        <v>3</v>
      </c>
      <c r="H76">
        <v>3</v>
      </c>
      <c r="I76">
        <f>SUM(H76-G76)</f>
        <v>0</v>
      </c>
      <c r="J76" s="5">
        <f>SUM(H76-G76)/G76</f>
        <v>0</v>
      </c>
      <c r="K76">
        <f>SUM(H76-D76)</f>
        <v>0</v>
      </c>
      <c r="L76" s="5">
        <f>SUM(H76-D76)/D76</f>
        <v>0</v>
      </c>
    </row>
    <row r="77" spans="1:12" x14ac:dyDescent="0.25">
      <c r="A77">
        <v>10.4</v>
      </c>
      <c r="B77" t="s">
        <v>238</v>
      </c>
      <c r="C77" t="s">
        <v>47</v>
      </c>
      <c r="D77">
        <v>4</v>
      </c>
      <c r="E77">
        <v>4</v>
      </c>
      <c r="F77">
        <v>4</v>
      </c>
      <c r="G77">
        <v>4</v>
      </c>
      <c r="H77">
        <v>4</v>
      </c>
      <c r="I77">
        <f>SUM(H77-G77)</f>
        <v>0</v>
      </c>
      <c r="J77" s="5">
        <f>SUM(H77-G77)/G77</f>
        <v>0</v>
      </c>
      <c r="K77">
        <f>SUM(H77-D77)</f>
        <v>0</v>
      </c>
      <c r="L77" s="5">
        <f>SUM(H77-D77)/D77</f>
        <v>0</v>
      </c>
    </row>
    <row r="78" spans="1:12" x14ac:dyDescent="0.25">
      <c r="A78">
        <v>10.4</v>
      </c>
      <c r="B78" t="s">
        <v>238</v>
      </c>
      <c r="C78" t="s">
        <v>48</v>
      </c>
      <c r="D78">
        <v>4</v>
      </c>
      <c r="E78">
        <v>4</v>
      </c>
      <c r="F78">
        <v>4</v>
      </c>
      <c r="G78">
        <v>4</v>
      </c>
      <c r="H78">
        <v>4</v>
      </c>
      <c r="I78">
        <f>SUM(H78-G78)</f>
        <v>0</v>
      </c>
      <c r="J78" s="5">
        <f>SUM(H78-G78)/G78</f>
        <v>0</v>
      </c>
      <c r="K78">
        <f>SUM(H78-D78)</f>
        <v>0</v>
      </c>
      <c r="L78" s="5">
        <f>SUM(H78-D78)/D78</f>
        <v>0</v>
      </c>
    </row>
    <row r="79" spans="1:12" x14ac:dyDescent="0.25">
      <c r="A79">
        <v>10.4</v>
      </c>
      <c r="B79" t="s">
        <v>238</v>
      </c>
      <c r="C79" t="s">
        <v>49</v>
      </c>
      <c r="D79">
        <v>4</v>
      </c>
      <c r="E79">
        <v>4</v>
      </c>
      <c r="F79">
        <v>4</v>
      </c>
      <c r="G79">
        <v>4</v>
      </c>
      <c r="H79">
        <v>4</v>
      </c>
      <c r="I79">
        <f>SUM(H79-G79)</f>
        <v>0</v>
      </c>
      <c r="J79" s="5">
        <f>SUM(H79-G79)/G79</f>
        <v>0</v>
      </c>
      <c r="K79">
        <f>SUM(H79-D79)</f>
        <v>0</v>
      </c>
      <c r="L79" s="5">
        <f>SUM(H79-D79)/D79</f>
        <v>0</v>
      </c>
    </row>
    <row r="80" spans="1:12" x14ac:dyDescent="0.25">
      <c r="A80">
        <v>10.4</v>
      </c>
      <c r="B80" t="s">
        <v>238</v>
      </c>
      <c r="C80" t="s">
        <v>50</v>
      </c>
      <c r="D80">
        <v>3</v>
      </c>
      <c r="E80">
        <v>3</v>
      </c>
      <c r="F80">
        <v>3</v>
      </c>
      <c r="G80">
        <v>3</v>
      </c>
      <c r="H80">
        <v>3</v>
      </c>
      <c r="I80">
        <f>SUM(H80-G80)</f>
        <v>0</v>
      </c>
      <c r="J80" s="5">
        <f>SUM(H80-G80)/G80</f>
        <v>0</v>
      </c>
      <c r="K80">
        <f>SUM(H80-D80)</f>
        <v>0</v>
      </c>
      <c r="L80" s="5">
        <f>SUM(H80-D80)/D80</f>
        <v>0</v>
      </c>
    </row>
    <row r="81" spans="1:12" x14ac:dyDescent="0.25">
      <c r="D81" s="3"/>
      <c r="E81" s="3"/>
      <c r="F81" s="3"/>
      <c r="G81" s="3"/>
      <c r="H81" s="3"/>
    </row>
    <row r="82" spans="1:12" x14ac:dyDescent="0.25">
      <c r="A82" s="7" t="s">
        <v>246</v>
      </c>
      <c r="B82" s="19"/>
      <c r="C82" s="19"/>
      <c r="D82" s="19"/>
      <c r="E82" s="7"/>
      <c r="F82" s="7"/>
      <c r="G82" s="7"/>
      <c r="H82" s="7"/>
      <c r="I82" s="19"/>
      <c r="J82" s="19"/>
      <c r="K82" s="19"/>
      <c r="L82" s="19"/>
    </row>
    <row r="83" spans="1:12" x14ac:dyDescent="0.25">
      <c r="A83" s="1" t="s">
        <v>26</v>
      </c>
      <c r="B83" s="1" t="s">
        <v>181</v>
      </c>
      <c r="C83" s="1" t="s">
        <v>182</v>
      </c>
      <c r="D83" s="1">
        <v>2021</v>
      </c>
      <c r="E83" s="1">
        <v>2022</v>
      </c>
      <c r="F83" s="1">
        <v>2023</v>
      </c>
      <c r="G83" s="1">
        <v>2024</v>
      </c>
      <c r="H83" s="1">
        <v>2025</v>
      </c>
      <c r="I83" s="1" t="s">
        <v>173</v>
      </c>
      <c r="J83" s="1" t="s">
        <v>55</v>
      </c>
      <c r="K83" s="1" t="s">
        <v>174</v>
      </c>
      <c r="L83" s="1" t="s">
        <v>57</v>
      </c>
    </row>
    <row r="84" spans="1:12" x14ac:dyDescent="0.25">
      <c r="A84">
        <v>11.4</v>
      </c>
      <c r="B84" t="s">
        <v>238</v>
      </c>
      <c r="C84" t="s">
        <v>46</v>
      </c>
      <c r="D84" s="2">
        <v>8867.27</v>
      </c>
      <c r="E84" s="2">
        <v>9177.51</v>
      </c>
      <c r="F84" s="2">
        <v>7478.98</v>
      </c>
      <c r="G84" s="2">
        <v>7890.33</v>
      </c>
      <c r="H84" s="2">
        <v>7713.61</v>
      </c>
      <c r="I84" s="23">
        <f>SUM(H84-G84)</f>
        <v>-176.72000000000025</v>
      </c>
      <c r="J84" s="12">
        <f>SUM(H84-G84)/G84</f>
        <v>-2.2397035358470464E-2</v>
      </c>
      <c r="K84" s="23">
        <f>SUM(H84-D84)</f>
        <v>-1153.6600000000008</v>
      </c>
      <c r="L84" s="12">
        <f>SUM(H84-D84)/D84</f>
        <v>-0.13010317718982287</v>
      </c>
    </row>
    <row r="85" spans="1:12" x14ac:dyDescent="0.25">
      <c r="A85">
        <v>11.4</v>
      </c>
      <c r="B85" t="s">
        <v>238</v>
      </c>
      <c r="C85" t="s">
        <v>47</v>
      </c>
      <c r="D85" s="2">
        <v>14515.46</v>
      </c>
      <c r="E85" s="2">
        <v>14729.79</v>
      </c>
      <c r="F85" s="2">
        <v>14988.54</v>
      </c>
      <c r="G85" s="2">
        <v>14670.7</v>
      </c>
      <c r="H85" s="2">
        <v>14452.9</v>
      </c>
      <c r="I85" s="23">
        <f>SUM(H85-G85)</f>
        <v>-217.80000000000109</v>
      </c>
      <c r="J85" s="12">
        <f>SUM(H85-G85)/G85</f>
        <v>-1.4845917372722575E-2</v>
      </c>
      <c r="K85" s="23">
        <f>SUM(H85-D85)</f>
        <v>-62.559999999999491</v>
      </c>
      <c r="L85" s="12">
        <f>SUM(H85-D85)/D85</f>
        <v>-4.309887526816201E-3</v>
      </c>
    </row>
    <row r="86" spans="1:12" x14ac:dyDescent="0.25">
      <c r="A86">
        <v>11.4</v>
      </c>
      <c r="B86" t="s">
        <v>238</v>
      </c>
      <c r="C86" t="s">
        <v>48</v>
      </c>
      <c r="D86" s="2">
        <v>15192.4</v>
      </c>
      <c r="E86" s="2">
        <v>16162.78</v>
      </c>
      <c r="F86" s="2">
        <v>17474.86</v>
      </c>
      <c r="G86" s="2">
        <v>17766.009999999998</v>
      </c>
      <c r="H86" s="2">
        <v>18543.96</v>
      </c>
      <c r="I86" s="23">
        <f>SUM(H86-G86)</f>
        <v>777.95000000000073</v>
      </c>
      <c r="J86" s="12">
        <f>SUM(H86-G86)/G86</f>
        <v>4.3788672864644385E-2</v>
      </c>
      <c r="K86" s="23">
        <f>SUM(H86-D86)</f>
        <v>3351.5599999999995</v>
      </c>
      <c r="L86" s="12">
        <f>SUM(H86-D86)/D86</f>
        <v>0.2206076722571812</v>
      </c>
    </row>
    <row r="87" spans="1:12" x14ac:dyDescent="0.25">
      <c r="A87">
        <v>11.4</v>
      </c>
      <c r="B87" t="s">
        <v>238</v>
      </c>
      <c r="C87" t="s">
        <v>49</v>
      </c>
      <c r="D87" s="2">
        <v>13421.51</v>
      </c>
      <c r="E87" s="2">
        <v>13792.27</v>
      </c>
      <c r="F87" s="2">
        <v>14976.47</v>
      </c>
      <c r="G87" s="2">
        <v>14915.74</v>
      </c>
      <c r="H87" s="2">
        <v>15580.35</v>
      </c>
      <c r="I87" s="23">
        <f>SUM(H87-G87)</f>
        <v>664.61000000000058</v>
      </c>
      <c r="J87" s="12">
        <f>SUM(H87-G87)/G87</f>
        <v>4.4557628384511973E-2</v>
      </c>
      <c r="K87" s="23">
        <f>SUM(H87-D87)</f>
        <v>2158.84</v>
      </c>
      <c r="L87" s="12">
        <f>SUM(H87-D87)/D87</f>
        <v>0.16084926360744806</v>
      </c>
    </row>
    <row r="88" spans="1:12" x14ac:dyDescent="0.25">
      <c r="A88">
        <v>11.4</v>
      </c>
      <c r="B88" t="s">
        <v>238</v>
      </c>
      <c r="C88" t="s">
        <v>50</v>
      </c>
      <c r="D88" s="10">
        <v>8933.4699999999993</v>
      </c>
      <c r="E88" s="10">
        <v>9548</v>
      </c>
      <c r="F88" s="2">
        <v>6428.83</v>
      </c>
      <c r="G88" s="2">
        <v>8357.14</v>
      </c>
      <c r="H88" s="2">
        <v>8403.77</v>
      </c>
      <c r="I88" s="23">
        <f>SUM(H88-G88)</f>
        <v>46.630000000001019</v>
      </c>
      <c r="J88" s="12">
        <f>SUM(H88-G88)/G88</f>
        <v>5.57966002723432E-3</v>
      </c>
      <c r="K88" s="23">
        <f>SUM(H88-D88)</f>
        <v>-529.69999999999891</v>
      </c>
      <c r="L88" s="12">
        <f>SUM(H88-D88)/D88</f>
        <v>-5.9293869011705302E-2</v>
      </c>
    </row>
  </sheetData>
  <conditionalFormatting sqref="I8:L12">
    <cfRule type="cellIs" dxfId="107" priority="103" operator="lessThan">
      <formula>0</formula>
    </cfRule>
    <cfRule type="cellIs" dxfId="106" priority="104" operator="greaterThan">
      <formula>0</formula>
    </cfRule>
  </conditionalFormatting>
  <conditionalFormatting sqref="I16:L20">
    <cfRule type="cellIs" dxfId="105" priority="93" operator="lessThan">
      <formula>0</formula>
    </cfRule>
    <cfRule type="cellIs" dxfId="104" priority="94" operator="greaterThan">
      <formula>0</formula>
    </cfRule>
  </conditionalFormatting>
  <conditionalFormatting sqref="I26:L30">
    <cfRule type="cellIs" dxfId="103" priority="63" operator="lessThan">
      <formula>0</formula>
    </cfRule>
    <cfRule type="cellIs" dxfId="102" priority="64" operator="greaterThan">
      <formula>0</formula>
    </cfRule>
  </conditionalFormatting>
  <conditionalFormatting sqref="I34:L38">
    <cfRule type="cellIs" dxfId="101" priority="53" operator="lessThan">
      <formula>0</formula>
    </cfRule>
    <cfRule type="cellIs" dxfId="100" priority="54" operator="greaterThan">
      <formula>0</formula>
    </cfRule>
  </conditionalFormatting>
  <conditionalFormatting sqref="I42:L46">
    <cfRule type="cellIs" dxfId="99" priority="43" operator="lessThan">
      <formula>0</formula>
    </cfRule>
    <cfRule type="cellIs" dxfId="98" priority="44" operator="greaterThan">
      <formula>0</formula>
    </cfRule>
  </conditionalFormatting>
  <conditionalFormatting sqref="I50:L54">
    <cfRule type="cellIs" dxfId="97" priority="33" operator="lessThan">
      <formula>0</formula>
    </cfRule>
    <cfRule type="cellIs" dxfId="96" priority="34" operator="greaterThan">
      <formula>0</formula>
    </cfRule>
  </conditionalFormatting>
  <conditionalFormatting sqref="I58:L62">
    <cfRule type="cellIs" dxfId="95" priority="23" operator="lessThan">
      <formula>0</formula>
    </cfRule>
    <cfRule type="cellIs" dxfId="94" priority="24" operator="greaterThan">
      <formula>0</formula>
    </cfRule>
  </conditionalFormatting>
  <conditionalFormatting sqref="I66:L70">
    <cfRule type="cellIs" dxfId="93" priority="13" operator="lessThan">
      <formula>0</formula>
    </cfRule>
    <cfRule type="cellIs" dxfId="92" priority="14" operator="greaterThan">
      <formula>0</formula>
    </cfRule>
  </conditionalFormatting>
  <conditionalFormatting sqref="I76:L80">
    <cfRule type="cellIs" dxfId="91" priority="1" operator="lessThan">
      <formula>0</formula>
    </cfRule>
    <cfRule type="cellIs" dxfId="90" priority="2" operator="greaterThan">
      <formula>0</formula>
    </cfRule>
  </conditionalFormatting>
  <conditionalFormatting sqref="I84:L88">
    <cfRule type="cellIs" dxfId="89" priority="7" operator="lessThan">
      <formula>0</formula>
    </cfRule>
    <cfRule type="cellIs" dxfId="88" priority="8" operator="greaterThan">
      <formula>0</formula>
    </cfRule>
  </conditionalFormatting>
  <hyperlinks>
    <hyperlink ref="A2" r:id="rId1" xr:uid="{B0090E0B-6BCE-40B6-B6A3-10F63D899CB7}"/>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34DAF1-C297-4CF5-A66B-0C65E21233F3}">
  <dimension ref="A1:L88"/>
  <sheetViews>
    <sheetView zoomScaleNormal="100" workbookViewId="0">
      <selection activeCell="F18" sqref="F18"/>
    </sheetView>
  </sheetViews>
  <sheetFormatPr defaultRowHeight="15" x14ac:dyDescent="0.25"/>
  <cols>
    <col min="2" max="2" width="12.140625" bestFit="1" customWidth="1"/>
    <col min="3" max="3" width="23.85546875" bestFit="1" customWidth="1"/>
    <col min="4" max="6" width="13.85546875" bestFit="1" customWidth="1"/>
    <col min="7" max="8" width="13.85546875" customWidth="1"/>
    <col min="9" max="9" width="21.140625" customWidth="1"/>
    <col min="10" max="10" width="20.140625" customWidth="1"/>
    <col min="11" max="11" width="21.42578125" customWidth="1"/>
    <col min="12" max="12" width="20.85546875" customWidth="1"/>
  </cols>
  <sheetData>
    <row r="1" spans="1:12" ht="21" x14ac:dyDescent="0.35">
      <c r="A1" s="55" t="s">
        <v>247</v>
      </c>
      <c r="B1" s="54"/>
      <c r="C1" s="54"/>
      <c r="D1" s="54"/>
      <c r="E1" s="54"/>
      <c r="F1" s="54"/>
      <c r="G1" s="54"/>
      <c r="H1" s="54"/>
      <c r="I1" s="54"/>
      <c r="J1" s="54"/>
      <c r="K1" s="54"/>
      <c r="L1" s="54"/>
    </row>
    <row r="2" spans="1:12" x14ac:dyDescent="0.25">
      <c r="A2" s="15" t="s">
        <v>248</v>
      </c>
    </row>
    <row r="4" spans="1:12" ht="18.75" x14ac:dyDescent="0.3">
      <c r="A4" s="36" t="s">
        <v>169</v>
      </c>
    </row>
    <row r="6" spans="1:12" x14ac:dyDescent="0.25">
      <c r="A6" s="7" t="s">
        <v>249</v>
      </c>
      <c r="B6" s="19"/>
      <c r="C6" s="19"/>
      <c r="D6" s="19"/>
      <c r="E6" s="19"/>
      <c r="F6" s="19"/>
      <c r="G6" s="19"/>
      <c r="H6" s="19"/>
      <c r="I6" s="19"/>
      <c r="J6" s="19"/>
      <c r="K6" s="19"/>
      <c r="L6" s="19"/>
    </row>
    <row r="7" spans="1:12" x14ac:dyDescent="0.25">
      <c r="A7" s="1" t="s">
        <v>26</v>
      </c>
      <c r="B7" s="1" t="s">
        <v>171</v>
      </c>
      <c r="C7" s="1" t="s">
        <v>250</v>
      </c>
      <c r="D7" s="1">
        <v>2021</v>
      </c>
      <c r="E7" s="1">
        <v>2022</v>
      </c>
      <c r="F7" s="1">
        <v>2023</v>
      </c>
      <c r="G7" s="1">
        <v>2024</v>
      </c>
      <c r="H7" s="1">
        <v>2025</v>
      </c>
      <c r="I7" s="1" t="s">
        <v>173</v>
      </c>
      <c r="J7" s="1" t="s">
        <v>55</v>
      </c>
      <c r="K7" s="1" t="s">
        <v>174</v>
      </c>
      <c r="L7" s="1" t="s">
        <v>57</v>
      </c>
    </row>
    <row r="8" spans="1:12" x14ac:dyDescent="0.25">
      <c r="A8">
        <v>2.2000000000000002</v>
      </c>
      <c r="B8" t="s">
        <v>177</v>
      </c>
      <c r="C8" t="s">
        <v>105</v>
      </c>
      <c r="D8" s="2">
        <v>672.12</v>
      </c>
      <c r="E8" s="2">
        <v>748.27</v>
      </c>
      <c r="F8" s="2">
        <v>810.14</v>
      </c>
      <c r="G8" s="2">
        <v>844.56</v>
      </c>
      <c r="H8" s="2">
        <v>850.99</v>
      </c>
      <c r="I8" s="23">
        <f>SUM(H8-G8)</f>
        <v>6.4300000000000637</v>
      </c>
      <c r="J8" s="5">
        <f>SUM(H8-G8)/G8</f>
        <v>7.613431846168495E-3</v>
      </c>
      <c r="K8" s="23">
        <f>SUM(H8-D8)</f>
        <v>178.87</v>
      </c>
      <c r="L8" s="5">
        <f>SUM(H8-D8)/D8</f>
        <v>0.26612807236802954</v>
      </c>
    </row>
    <row r="9" spans="1:12" x14ac:dyDescent="0.25">
      <c r="A9">
        <v>2.2000000000000002</v>
      </c>
      <c r="B9" t="s">
        <v>177</v>
      </c>
      <c r="C9" t="s">
        <v>106</v>
      </c>
      <c r="D9" s="2">
        <v>515.99</v>
      </c>
      <c r="E9" s="2">
        <v>550.6</v>
      </c>
      <c r="F9" s="2">
        <v>613.47</v>
      </c>
      <c r="G9" s="2">
        <v>634.02</v>
      </c>
      <c r="H9" s="2">
        <v>716.3</v>
      </c>
      <c r="I9" s="23">
        <f>SUM(H9-G9)</f>
        <v>82.279999999999973</v>
      </c>
      <c r="J9" s="5">
        <f>SUM(H9-G9)/G9</f>
        <v>0.12977508595943341</v>
      </c>
      <c r="K9" s="23">
        <f>SUM(H9-D9)</f>
        <v>200.30999999999995</v>
      </c>
      <c r="L9" s="5">
        <f>SUM(H9-D9)/D9</f>
        <v>0.38820519777515056</v>
      </c>
    </row>
    <row r="10" spans="1:12" x14ac:dyDescent="0.25">
      <c r="A10">
        <v>2.2000000000000002</v>
      </c>
      <c r="B10" t="s">
        <v>177</v>
      </c>
      <c r="C10" t="s">
        <v>107</v>
      </c>
      <c r="D10" s="2">
        <v>613.35</v>
      </c>
      <c r="E10" s="2">
        <v>669.6</v>
      </c>
      <c r="F10" s="2">
        <v>528.19000000000005</v>
      </c>
      <c r="G10" s="2">
        <v>508.13</v>
      </c>
      <c r="H10" s="2">
        <v>631.16999999999996</v>
      </c>
      <c r="I10" s="23">
        <f>SUM(H10-G10)</f>
        <v>123.03999999999996</v>
      </c>
      <c r="J10" s="5">
        <f>SUM(H10-G10)/G10</f>
        <v>0.24214275874284133</v>
      </c>
      <c r="K10" s="23">
        <f>SUM(H10-D10)</f>
        <v>17.819999999999936</v>
      </c>
      <c r="L10" s="5">
        <f>SUM(H10-D10)/D10</f>
        <v>2.9053558327219266E-2</v>
      </c>
    </row>
    <row r="12" spans="1:12" x14ac:dyDescent="0.25">
      <c r="A12" s="7" t="s">
        <v>251</v>
      </c>
      <c r="B12" s="41"/>
      <c r="C12" s="7"/>
      <c r="D12" s="17"/>
      <c r="E12" s="17"/>
      <c r="F12" s="17"/>
      <c r="G12" s="17"/>
      <c r="H12" s="17"/>
      <c r="I12" s="19"/>
      <c r="J12" s="19"/>
      <c r="K12" s="19"/>
      <c r="L12" s="19"/>
    </row>
    <row r="13" spans="1:12" x14ac:dyDescent="0.25">
      <c r="A13" s="1" t="s">
        <v>26</v>
      </c>
      <c r="B13" s="1" t="s">
        <v>181</v>
      </c>
      <c r="C13" s="1" t="s">
        <v>182</v>
      </c>
      <c r="D13" s="1">
        <v>2021</v>
      </c>
      <c r="E13" s="1">
        <v>2022</v>
      </c>
      <c r="F13" s="1">
        <v>2023</v>
      </c>
      <c r="G13" s="1">
        <v>2024</v>
      </c>
      <c r="H13" s="1">
        <v>2025</v>
      </c>
      <c r="I13" s="1" t="s">
        <v>63</v>
      </c>
      <c r="J13" s="1" t="s">
        <v>55</v>
      </c>
      <c r="K13" s="1" t="s">
        <v>64</v>
      </c>
      <c r="L13" s="1" t="s">
        <v>57</v>
      </c>
    </row>
    <row r="14" spans="1:12" x14ac:dyDescent="0.25">
      <c r="A14">
        <v>14.5</v>
      </c>
      <c r="B14" t="s">
        <v>250</v>
      </c>
      <c r="C14" t="s">
        <v>105</v>
      </c>
      <c r="D14" s="3">
        <v>1.042</v>
      </c>
      <c r="E14" s="3">
        <v>1.0291999999999999</v>
      </c>
      <c r="F14" s="3">
        <v>1.0469999999999999</v>
      </c>
      <c r="G14" s="5">
        <v>1.0394000000000001</v>
      </c>
      <c r="H14" s="3">
        <v>1.0467</v>
      </c>
      <c r="I14" s="5">
        <f>SUM(H14-G14)</f>
        <v>7.2999999999998622E-3</v>
      </c>
      <c r="J14" s="5">
        <f>SUM(H14-G14)/G14</f>
        <v>7.0232826630747171E-3</v>
      </c>
      <c r="K14" s="5">
        <f>SUM(H14-D14)</f>
        <v>4.6999999999999265E-3</v>
      </c>
      <c r="L14" s="5">
        <f>SUM(H14-D14)/D14</f>
        <v>4.5105566218809276E-3</v>
      </c>
    </row>
    <row r="15" spans="1:12" x14ac:dyDescent="0.25">
      <c r="A15">
        <v>14.5</v>
      </c>
      <c r="B15" t="s">
        <v>250</v>
      </c>
      <c r="C15" t="s">
        <v>106</v>
      </c>
      <c r="D15" s="3">
        <v>1.1020000000000001</v>
      </c>
      <c r="E15" s="3">
        <v>1.101</v>
      </c>
      <c r="F15" s="3">
        <v>1.0947</v>
      </c>
      <c r="G15" s="5">
        <v>1.1186</v>
      </c>
      <c r="H15" s="3">
        <v>1.1318999999999999</v>
      </c>
      <c r="I15" s="5">
        <f>SUM(H15-G15)</f>
        <v>1.3299999999999867E-2</v>
      </c>
      <c r="J15" s="5">
        <f>SUM(H15-G15)/G15</f>
        <v>1.1889862327909768E-2</v>
      </c>
      <c r="K15" s="5">
        <f>SUM(H15-D15)</f>
        <v>2.9899999999999816E-2</v>
      </c>
      <c r="L15" s="5">
        <f>SUM(H15-D15)/D15</f>
        <v>2.7132486388384586E-2</v>
      </c>
    </row>
    <row r="16" spans="1:12" x14ac:dyDescent="0.25">
      <c r="A16">
        <v>14.5</v>
      </c>
      <c r="B16" t="s">
        <v>250</v>
      </c>
      <c r="C16" t="s">
        <v>107</v>
      </c>
      <c r="D16" s="3">
        <v>0.9</v>
      </c>
      <c r="E16" s="3">
        <v>1.1962999999999999</v>
      </c>
      <c r="F16" s="3">
        <v>1.1395999999999999</v>
      </c>
      <c r="G16" s="5">
        <v>1.2186999999999999</v>
      </c>
      <c r="H16" s="3">
        <v>1.0266999999999999</v>
      </c>
      <c r="I16" s="5">
        <f>SUM(H16-G16)</f>
        <v>-0.19199999999999995</v>
      </c>
      <c r="J16" s="5">
        <f>SUM(H16-G16)/G16</f>
        <v>-0.15754492491999669</v>
      </c>
      <c r="K16" s="5">
        <f>SUM(H16-D16)</f>
        <v>0.12669999999999992</v>
      </c>
      <c r="L16" s="5">
        <f>SUM(H16-D16)/D16</f>
        <v>0.1407777777777777</v>
      </c>
    </row>
    <row r="17" spans="1:12" x14ac:dyDescent="0.25">
      <c r="D17" s="3"/>
      <c r="E17" s="3"/>
      <c r="F17" s="3"/>
      <c r="G17" s="3"/>
      <c r="H17" s="3"/>
    </row>
    <row r="18" spans="1:12" ht="18.75" x14ac:dyDescent="0.3">
      <c r="A18" s="36" t="s">
        <v>184</v>
      </c>
      <c r="D18" s="3"/>
      <c r="E18" s="3"/>
      <c r="F18" s="3"/>
      <c r="G18" s="3"/>
      <c r="H18" s="3"/>
    </row>
    <row r="19" spans="1:12" x14ac:dyDescent="0.25">
      <c r="D19" s="3"/>
      <c r="E19" s="3"/>
      <c r="F19" s="3"/>
      <c r="G19" s="3"/>
      <c r="H19" s="3"/>
    </row>
    <row r="20" spans="1:12" x14ac:dyDescent="0.25">
      <c r="A20" s="7" t="s">
        <v>252</v>
      </c>
      <c r="B20" s="11"/>
      <c r="C20" s="11"/>
      <c r="D20" s="11"/>
      <c r="E20" s="11"/>
      <c r="F20" s="11"/>
      <c r="G20" s="11"/>
      <c r="H20" s="11"/>
      <c r="I20" s="19"/>
      <c r="J20" s="19"/>
      <c r="K20" s="19"/>
      <c r="L20" s="19"/>
    </row>
    <row r="21" spans="1:12" x14ac:dyDescent="0.25">
      <c r="A21" s="1" t="s">
        <v>26</v>
      </c>
      <c r="B21" s="1" t="s">
        <v>215</v>
      </c>
      <c r="C21" s="1" t="s">
        <v>250</v>
      </c>
      <c r="D21" s="1">
        <v>2021</v>
      </c>
      <c r="E21" s="1">
        <v>2022</v>
      </c>
      <c r="F21" s="1">
        <v>2023</v>
      </c>
      <c r="G21" s="1">
        <v>2024</v>
      </c>
      <c r="H21" s="1">
        <v>2025</v>
      </c>
      <c r="I21" s="1" t="s">
        <v>63</v>
      </c>
      <c r="J21" s="1" t="s">
        <v>55</v>
      </c>
      <c r="K21" s="1" t="s">
        <v>64</v>
      </c>
      <c r="L21" s="1" t="s">
        <v>57</v>
      </c>
    </row>
    <row r="22" spans="1:12" x14ac:dyDescent="0.25">
      <c r="A22">
        <v>4.5</v>
      </c>
      <c r="B22" t="s">
        <v>187</v>
      </c>
      <c r="C22" t="s">
        <v>105</v>
      </c>
      <c r="D22" s="3">
        <v>0.36899999999999999</v>
      </c>
      <c r="E22" s="3">
        <v>0.37230000000000002</v>
      </c>
      <c r="F22" s="3">
        <v>0.35320000000000001</v>
      </c>
      <c r="G22" s="3">
        <v>0.37230000000000002</v>
      </c>
      <c r="H22" s="3">
        <v>0.3866</v>
      </c>
      <c r="I22" s="5">
        <f>SUM(H22-G22)</f>
        <v>1.4299999999999979E-2</v>
      </c>
      <c r="J22" s="5">
        <f>SUM(H22-G22)/G22</f>
        <v>3.8409884501745845E-2</v>
      </c>
      <c r="K22" s="5">
        <f>SUM(H22-D22)</f>
        <v>1.7600000000000005E-2</v>
      </c>
      <c r="L22" s="5">
        <f>SUM(H22-D22)/D22</f>
        <v>4.7696476964769662E-2</v>
      </c>
    </row>
    <row r="23" spans="1:12" x14ac:dyDescent="0.25">
      <c r="A23">
        <v>4.5</v>
      </c>
      <c r="B23" t="s">
        <v>187</v>
      </c>
      <c r="C23" t="s">
        <v>106</v>
      </c>
      <c r="D23" s="3">
        <v>0.38400000000000001</v>
      </c>
      <c r="E23" s="3">
        <v>0.40300000000000002</v>
      </c>
      <c r="F23" s="3">
        <v>0.38869999999999999</v>
      </c>
      <c r="G23" s="3">
        <v>0.37059999999999998</v>
      </c>
      <c r="H23" s="3">
        <v>0.41349999999999998</v>
      </c>
      <c r="I23" s="5">
        <f>SUM(H23-G23)</f>
        <v>4.2899999999999994E-2</v>
      </c>
      <c r="J23" s="5">
        <f>SUM(H23-G23)/G23</f>
        <v>0.11575822989746357</v>
      </c>
      <c r="K23" s="5">
        <f>SUM(H23-D23)</f>
        <v>2.9499999999999971E-2</v>
      </c>
      <c r="L23" s="5">
        <f>SUM(H23-D23)/D23</f>
        <v>7.6822916666666588E-2</v>
      </c>
    </row>
    <row r="24" spans="1:12" x14ac:dyDescent="0.25">
      <c r="A24">
        <v>4.5</v>
      </c>
      <c r="B24" t="s">
        <v>187</v>
      </c>
      <c r="C24" t="s">
        <v>107</v>
      </c>
      <c r="D24" s="3">
        <v>0.28699999999999998</v>
      </c>
      <c r="E24" s="3">
        <v>0.31709999999999999</v>
      </c>
      <c r="F24" s="3">
        <v>0.5</v>
      </c>
      <c r="G24" s="3">
        <v>0.49440000000000001</v>
      </c>
      <c r="H24" s="3">
        <v>0.42570000000000002</v>
      </c>
      <c r="I24" s="5">
        <f>SUM(H24-G24)</f>
        <v>-6.8699999999999983E-2</v>
      </c>
      <c r="J24" s="5">
        <f>SUM(H24-G24)/G24</f>
        <v>-0.13895631067961162</v>
      </c>
      <c r="K24" s="5">
        <f>SUM(H24-D24)</f>
        <v>0.13870000000000005</v>
      </c>
      <c r="L24" s="5">
        <f>SUM(H24-D24)/D24</f>
        <v>0.48327526132404203</v>
      </c>
    </row>
    <row r="26" spans="1:12" x14ac:dyDescent="0.25">
      <c r="A26" s="7" t="s">
        <v>253</v>
      </c>
      <c r="B26" s="11"/>
      <c r="C26" s="11"/>
      <c r="D26" s="11"/>
      <c r="E26" s="11"/>
      <c r="F26" s="11"/>
      <c r="G26" s="11"/>
      <c r="H26" s="11"/>
      <c r="I26" s="19"/>
      <c r="J26" s="19"/>
      <c r="K26" s="19"/>
      <c r="L26" s="19"/>
    </row>
    <row r="27" spans="1:12" x14ac:dyDescent="0.25">
      <c r="A27" s="1" t="s">
        <v>26</v>
      </c>
      <c r="B27" s="1" t="s">
        <v>215</v>
      </c>
      <c r="C27" s="1" t="s">
        <v>250</v>
      </c>
      <c r="D27" s="1">
        <v>2021</v>
      </c>
      <c r="E27" s="1">
        <v>2022</v>
      </c>
      <c r="F27" s="1">
        <v>2023</v>
      </c>
      <c r="G27" s="1">
        <v>2024</v>
      </c>
      <c r="H27" s="1">
        <v>2025</v>
      </c>
      <c r="I27" s="1" t="s">
        <v>63</v>
      </c>
      <c r="J27" s="1" t="s">
        <v>55</v>
      </c>
      <c r="K27" s="1" t="s">
        <v>64</v>
      </c>
      <c r="L27" s="1" t="s">
        <v>57</v>
      </c>
    </row>
    <row r="28" spans="1:12" x14ac:dyDescent="0.25">
      <c r="A28">
        <v>5.5</v>
      </c>
      <c r="B28" t="s">
        <v>189</v>
      </c>
      <c r="C28" t="s">
        <v>105</v>
      </c>
      <c r="D28" s="3">
        <v>0.21579999999999999</v>
      </c>
      <c r="E28" s="3">
        <v>0.19589999999999999</v>
      </c>
      <c r="F28" s="3">
        <v>0.19359999999999999</v>
      </c>
      <c r="G28" s="3">
        <v>0.18890000000000001</v>
      </c>
      <c r="H28" s="3">
        <v>0.19359999999999999</v>
      </c>
      <c r="I28" s="5">
        <f>SUM(H28-G28)</f>
        <v>4.699999999999982E-3</v>
      </c>
      <c r="J28" s="5">
        <f>SUM(H28-G28)/G28</f>
        <v>2.4880889359449349E-2</v>
      </c>
      <c r="K28" s="5">
        <f>SUM(H28-D28)</f>
        <v>-2.2199999999999998E-2</v>
      </c>
      <c r="L28" s="5">
        <f>SUM(H28-D28)/D28</f>
        <v>-0.10287303058387395</v>
      </c>
    </row>
    <row r="29" spans="1:12" x14ac:dyDescent="0.25">
      <c r="A29">
        <v>5.5</v>
      </c>
      <c r="B29" t="s">
        <v>189</v>
      </c>
      <c r="C29" t="s">
        <v>106</v>
      </c>
      <c r="D29" s="3">
        <v>0.184</v>
      </c>
      <c r="E29" s="3">
        <v>0.19500000000000001</v>
      </c>
      <c r="F29" s="3">
        <v>0.1913</v>
      </c>
      <c r="G29" s="3">
        <v>0.2167</v>
      </c>
      <c r="H29" s="3">
        <v>0.21560000000000001</v>
      </c>
      <c r="I29" s="5">
        <f>SUM(H29-G29)</f>
        <v>-1.0999999999999899E-3</v>
      </c>
      <c r="J29" s="5">
        <f>SUM(H29-G29)/G29</f>
        <v>-5.0761421319796482E-3</v>
      </c>
      <c r="K29" s="5">
        <f>SUM(H29-D29)</f>
        <v>3.1600000000000017E-2</v>
      </c>
      <c r="L29" s="5">
        <f>SUM(H29-D29)/D29</f>
        <v>0.1717391304347827</v>
      </c>
    </row>
    <row r="30" spans="1:12" x14ac:dyDescent="0.25">
      <c r="A30">
        <v>5.5</v>
      </c>
      <c r="B30" t="s">
        <v>189</v>
      </c>
      <c r="C30" t="s">
        <v>107</v>
      </c>
      <c r="D30" s="3">
        <v>0.18</v>
      </c>
      <c r="E30" s="3">
        <v>0.22819999999999999</v>
      </c>
      <c r="F30" s="3">
        <v>0.24</v>
      </c>
      <c r="G30" s="3">
        <v>0.25019999999999998</v>
      </c>
      <c r="H30" s="3">
        <v>0.16350000000000001</v>
      </c>
      <c r="I30" s="5">
        <f>SUM(H30-G30)</f>
        <v>-8.6699999999999972E-2</v>
      </c>
      <c r="J30" s="5">
        <f>SUM(H30-G30)/G30</f>
        <v>-0.34652278177458024</v>
      </c>
      <c r="K30" s="5">
        <f>SUM(H30-D30)</f>
        <v>-1.6499999999999987E-2</v>
      </c>
      <c r="L30" s="5">
        <f>SUM(H30-D30)/D30</f>
        <v>-9.1666666666666591E-2</v>
      </c>
    </row>
    <row r="31" spans="1:12" x14ac:dyDescent="0.25">
      <c r="D31" s="3"/>
      <c r="E31" s="3"/>
      <c r="F31" s="3"/>
      <c r="G31" s="3"/>
      <c r="H31" s="3"/>
    </row>
    <row r="32" spans="1:12" x14ac:dyDescent="0.25">
      <c r="A32" s="7" t="s">
        <v>254</v>
      </c>
      <c r="B32" s="11"/>
      <c r="C32" s="11"/>
      <c r="D32" s="11"/>
      <c r="E32" s="11"/>
      <c r="F32" s="11"/>
      <c r="G32" s="11"/>
      <c r="H32" s="11"/>
      <c r="I32" s="19"/>
      <c r="J32" s="19"/>
      <c r="K32" s="19"/>
      <c r="L32" s="19"/>
    </row>
    <row r="33" spans="1:12" x14ac:dyDescent="0.25">
      <c r="A33" s="1" t="s">
        <v>26</v>
      </c>
      <c r="B33" s="1" t="s">
        <v>215</v>
      </c>
      <c r="C33" s="1" t="s">
        <v>250</v>
      </c>
      <c r="D33" s="1">
        <v>2021</v>
      </c>
      <c r="E33" s="1">
        <v>2022</v>
      </c>
      <c r="F33" s="1">
        <v>2023</v>
      </c>
      <c r="G33" s="1">
        <v>2024</v>
      </c>
      <c r="H33" s="1">
        <v>2025</v>
      </c>
      <c r="I33" s="1" t="s">
        <v>63</v>
      </c>
      <c r="J33" s="1" t="s">
        <v>55</v>
      </c>
      <c r="K33" s="1" t="s">
        <v>64</v>
      </c>
      <c r="L33" s="1" t="s">
        <v>57</v>
      </c>
    </row>
    <row r="34" spans="1:12" x14ac:dyDescent="0.25">
      <c r="A34">
        <v>6.5</v>
      </c>
      <c r="B34" t="s">
        <v>191</v>
      </c>
      <c r="C34" t="s">
        <v>105</v>
      </c>
      <c r="D34" s="3">
        <v>5.8799999999999998E-2</v>
      </c>
      <c r="E34" s="3">
        <v>5.6099999999999997E-2</v>
      </c>
      <c r="F34" s="3">
        <v>5.1700000000000003E-2</v>
      </c>
      <c r="G34" s="3">
        <v>5.5100000000000003E-2</v>
      </c>
      <c r="H34" s="3">
        <v>5.2600000000000001E-2</v>
      </c>
      <c r="I34" s="5">
        <f>SUM(H34-G34)</f>
        <v>-2.5000000000000022E-3</v>
      </c>
      <c r="J34" s="5">
        <f>SUM(H34-G34)/G34</f>
        <v>-4.537205081669695E-2</v>
      </c>
      <c r="K34" s="5">
        <f>SUM(H34-D34)</f>
        <v>-6.1999999999999972E-3</v>
      </c>
      <c r="L34" s="5">
        <f>SUM(H34-D34)/D34</f>
        <v>-0.10544217687074825</v>
      </c>
    </row>
    <row r="35" spans="1:12" x14ac:dyDescent="0.25">
      <c r="A35">
        <v>6.5</v>
      </c>
      <c r="B35" t="s">
        <v>191</v>
      </c>
      <c r="C35" t="s">
        <v>106</v>
      </c>
      <c r="D35" s="3">
        <v>5.8299999999999998E-2</v>
      </c>
      <c r="E35" s="3">
        <v>5.4399999999999997E-2</v>
      </c>
      <c r="F35" s="3">
        <v>5.11E-2</v>
      </c>
      <c r="G35" s="3">
        <v>5.6500000000000002E-2</v>
      </c>
      <c r="H35" s="3">
        <v>5.79E-2</v>
      </c>
      <c r="I35" s="5">
        <f>SUM(H35-G35)</f>
        <v>1.3999999999999985E-3</v>
      </c>
      <c r="J35" s="5">
        <f>SUM(H35-G35)/G35</f>
        <v>2.4778761061946875E-2</v>
      </c>
      <c r="K35" s="5">
        <f>SUM(H35-D35)</f>
        <v>-3.9999999999999758E-4</v>
      </c>
      <c r="L35" s="5">
        <f>SUM(H35-D35)/D35</f>
        <v>-6.8610634648370089E-3</v>
      </c>
    </row>
    <row r="36" spans="1:12" x14ac:dyDescent="0.25">
      <c r="A36">
        <v>6.5</v>
      </c>
      <c r="B36" t="s">
        <v>191</v>
      </c>
      <c r="C36" t="s">
        <v>107</v>
      </c>
      <c r="D36" s="3">
        <v>3.2899999999999999E-2</v>
      </c>
      <c r="E36" s="3">
        <v>4.0500000000000001E-2</v>
      </c>
      <c r="F36" s="3">
        <v>4.8500000000000001E-2</v>
      </c>
      <c r="G36" s="3">
        <v>6.1199999999999997E-2</v>
      </c>
      <c r="H36" s="3">
        <v>4.3499999999999997E-2</v>
      </c>
      <c r="I36" s="5">
        <f>SUM(H36-G36)</f>
        <v>-1.77E-2</v>
      </c>
      <c r="J36" s="5">
        <f>SUM(H36-G36)/G36</f>
        <v>-0.28921568627450983</v>
      </c>
      <c r="K36" s="5">
        <f>SUM(H36-D36)</f>
        <v>1.0599999999999998E-2</v>
      </c>
      <c r="L36" s="5">
        <f>SUM(H36-D36)/D36</f>
        <v>0.32218844984802431</v>
      </c>
    </row>
    <row r="37" spans="1:12" x14ac:dyDescent="0.25">
      <c r="D37" s="3"/>
      <c r="E37" s="3"/>
      <c r="F37" s="3"/>
      <c r="G37" s="3"/>
      <c r="H37" s="3"/>
    </row>
    <row r="38" spans="1:12" x14ac:dyDescent="0.25">
      <c r="A38" s="7" t="s">
        <v>255</v>
      </c>
      <c r="B38" s="11"/>
      <c r="C38" s="11"/>
      <c r="D38" s="11"/>
      <c r="E38" s="11"/>
      <c r="F38" s="11"/>
      <c r="G38" s="11"/>
      <c r="H38" s="11"/>
      <c r="I38" s="19"/>
      <c r="J38" s="19"/>
      <c r="K38" s="19"/>
      <c r="L38" s="19"/>
    </row>
    <row r="39" spans="1:12" x14ac:dyDescent="0.25">
      <c r="A39" s="1" t="s">
        <v>26</v>
      </c>
      <c r="B39" s="1" t="s">
        <v>215</v>
      </c>
      <c r="C39" s="1" t="s">
        <v>250</v>
      </c>
      <c r="D39" s="1">
        <v>2021</v>
      </c>
      <c r="E39" s="1">
        <v>2022</v>
      </c>
      <c r="F39" s="1">
        <v>2023</v>
      </c>
      <c r="G39" s="1">
        <v>2024</v>
      </c>
      <c r="H39" s="1">
        <v>2025</v>
      </c>
      <c r="I39" s="1" t="s">
        <v>63</v>
      </c>
      <c r="J39" s="1" t="s">
        <v>55</v>
      </c>
      <c r="K39" s="1" t="s">
        <v>64</v>
      </c>
      <c r="L39" s="1" t="s">
        <v>57</v>
      </c>
    </row>
    <row r="40" spans="1:12" x14ac:dyDescent="0.25">
      <c r="A40">
        <v>7.5</v>
      </c>
      <c r="B40" t="s">
        <v>193</v>
      </c>
      <c r="C40" t="s">
        <v>105</v>
      </c>
      <c r="D40" s="3">
        <v>6.8000000000000005E-2</v>
      </c>
      <c r="E40" s="3">
        <v>6.2600000000000003E-2</v>
      </c>
      <c r="F40" s="3">
        <v>5.8200000000000002E-2</v>
      </c>
      <c r="G40" s="3">
        <v>6.6600000000000006E-2</v>
      </c>
      <c r="H40" s="3">
        <v>6.0199999999999997E-2</v>
      </c>
      <c r="I40" s="5">
        <f>SUM(H40-G40)</f>
        <v>-6.4000000000000098E-3</v>
      </c>
      <c r="J40" s="5">
        <f>SUM(H40-G40)/G40</f>
        <v>-9.6096096096096234E-2</v>
      </c>
      <c r="K40" s="5">
        <f>SUM(H40-D40)</f>
        <v>-7.8000000000000083E-3</v>
      </c>
      <c r="L40" s="5">
        <f>SUM(H40-D40)/D40</f>
        <v>-0.1147058823529413</v>
      </c>
    </row>
    <row r="41" spans="1:12" x14ac:dyDescent="0.25">
      <c r="A41">
        <v>7.5</v>
      </c>
      <c r="B41" t="s">
        <v>193</v>
      </c>
      <c r="C41" t="s">
        <v>106</v>
      </c>
      <c r="D41" s="3">
        <v>7.6999999999999999E-2</v>
      </c>
      <c r="E41" s="3">
        <v>7.4200000000000002E-2</v>
      </c>
      <c r="F41" s="3">
        <v>8.1500000000000003E-2</v>
      </c>
      <c r="G41" s="3">
        <v>7.9899999999999999E-2</v>
      </c>
      <c r="H41" s="3">
        <v>7.7100000000000002E-2</v>
      </c>
      <c r="I41" s="5">
        <f>SUM(H41-G41)</f>
        <v>-2.7999999999999969E-3</v>
      </c>
      <c r="J41" s="5">
        <f>SUM(H41-G41)/G41</f>
        <v>-3.5043804755944895E-2</v>
      </c>
      <c r="K41" s="5">
        <f>SUM(H41-D41)</f>
        <v>1.0000000000000286E-4</v>
      </c>
      <c r="L41" s="5">
        <f>SUM(H41-D41)/D41</f>
        <v>1.298701298701336E-3</v>
      </c>
    </row>
    <row r="42" spans="1:12" x14ac:dyDescent="0.25">
      <c r="A42">
        <v>7.5</v>
      </c>
      <c r="B42" t="s">
        <v>193</v>
      </c>
      <c r="C42" t="s">
        <v>107</v>
      </c>
      <c r="D42" s="3">
        <v>7.0999999999999994E-2</v>
      </c>
      <c r="E42" s="3">
        <v>8.2199999999999995E-2</v>
      </c>
      <c r="F42" s="3">
        <v>6.5500000000000003E-2</v>
      </c>
      <c r="G42" s="3">
        <v>7.4999999999999997E-2</v>
      </c>
      <c r="H42" s="3">
        <v>5.6599999999999998E-2</v>
      </c>
      <c r="I42" s="5">
        <f>SUM(H42-G42)</f>
        <v>-1.84E-2</v>
      </c>
      <c r="J42" s="5">
        <f>SUM(H42-G42)/G42</f>
        <v>-0.24533333333333335</v>
      </c>
      <c r="K42" s="5">
        <f>SUM(H42-D42)</f>
        <v>-1.4399999999999996E-2</v>
      </c>
      <c r="L42" s="5">
        <f>SUM(H42-D42)/D42</f>
        <v>-0.20281690140845066</v>
      </c>
    </row>
    <row r="43" spans="1:12" x14ac:dyDescent="0.25">
      <c r="D43" s="3"/>
      <c r="E43" s="3"/>
      <c r="F43" s="3"/>
      <c r="G43" s="3"/>
      <c r="H43" s="3"/>
    </row>
    <row r="44" spans="1:12" x14ac:dyDescent="0.25">
      <c r="A44" s="7" t="s">
        <v>256</v>
      </c>
      <c r="B44" s="11"/>
      <c r="C44" s="11"/>
      <c r="D44" s="11"/>
      <c r="E44" s="11"/>
      <c r="F44" s="11"/>
      <c r="G44" s="11"/>
      <c r="H44" s="11"/>
      <c r="I44" s="19"/>
      <c r="J44" s="19"/>
      <c r="K44" s="19"/>
      <c r="L44" s="19"/>
    </row>
    <row r="45" spans="1:12" x14ac:dyDescent="0.25">
      <c r="A45" s="1" t="s">
        <v>26</v>
      </c>
      <c r="B45" s="1" t="s">
        <v>215</v>
      </c>
      <c r="C45" s="1" t="s">
        <v>250</v>
      </c>
      <c r="D45" s="1">
        <v>2021</v>
      </c>
      <c r="E45" s="1">
        <v>2022</v>
      </c>
      <c r="F45" s="1">
        <v>2023</v>
      </c>
      <c r="G45" s="1">
        <v>2024</v>
      </c>
      <c r="H45" s="1">
        <v>2025</v>
      </c>
      <c r="I45" s="1" t="s">
        <v>63</v>
      </c>
      <c r="J45" s="1" t="s">
        <v>55</v>
      </c>
      <c r="K45" s="1" t="s">
        <v>64</v>
      </c>
      <c r="L45" s="1" t="s">
        <v>57</v>
      </c>
    </row>
    <row r="46" spans="1:12" x14ac:dyDescent="0.25">
      <c r="A46">
        <v>8.5</v>
      </c>
      <c r="B46" t="s">
        <v>195</v>
      </c>
      <c r="C46" t="s">
        <v>105</v>
      </c>
      <c r="D46" s="3">
        <v>5.5999999999999999E-3</v>
      </c>
      <c r="E46" s="3">
        <v>6.0000000000000001E-3</v>
      </c>
      <c r="F46" s="3">
        <v>5.7000000000000002E-3</v>
      </c>
      <c r="G46" s="3">
        <v>4.4999999999999997E-3</v>
      </c>
      <c r="H46" s="3">
        <v>4.4000000000000003E-3</v>
      </c>
      <c r="I46" s="5">
        <f>SUM(H46-G46)</f>
        <v>-9.9999999999999395E-5</v>
      </c>
      <c r="J46" s="5">
        <f>SUM(H46-G46)/G46</f>
        <v>-2.2222222222222088E-2</v>
      </c>
      <c r="K46" s="5">
        <f>SUM(H46-D46)</f>
        <v>-1.1999999999999997E-3</v>
      </c>
      <c r="L46" s="5">
        <f>SUM(H46-D46)/D46</f>
        <v>-0.21428571428571422</v>
      </c>
    </row>
    <row r="47" spans="1:12" x14ac:dyDescent="0.25">
      <c r="A47">
        <v>8.5</v>
      </c>
      <c r="B47" t="s">
        <v>195</v>
      </c>
      <c r="C47" t="s">
        <v>106</v>
      </c>
      <c r="D47" s="3">
        <v>7.1000000000000004E-3</v>
      </c>
      <c r="E47" s="3">
        <v>6.7000000000000002E-3</v>
      </c>
      <c r="F47" s="3">
        <v>6.1000000000000004E-3</v>
      </c>
      <c r="G47" s="3">
        <v>5.8999999999999999E-3</v>
      </c>
      <c r="H47" s="3">
        <v>5.3E-3</v>
      </c>
      <c r="I47" s="5">
        <f>SUM(H47-G47)</f>
        <v>-5.9999999999999984E-4</v>
      </c>
      <c r="J47" s="5">
        <f>SUM(H47-G47)/G47</f>
        <v>-0.10169491525423727</v>
      </c>
      <c r="K47" s="5">
        <f>SUM(H47-D47)</f>
        <v>-1.8000000000000004E-3</v>
      </c>
      <c r="L47" s="5">
        <f>SUM(H47-D47)/D47</f>
        <v>-0.25352112676056343</v>
      </c>
    </row>
    <row r="48" spans="1:12" x14ac:dyDescent="0.25">
      <c r="A48">
        <v>8.5</v>
      </c>
      <c r="B48" t="s">
        <v>195</v>
      </c>
      <c r="C48" t="s">
        <v>107</v>
      </c>
      <c r="D48" s="3">
        <v>6.4000000000000003E-3</v>
      </c>
      <c r="E48" s="3">
        <v>1.37E-2</v>
      </c>
      <c r="F48" s="3">
        <v>8.3000000000000001E-3</v>
      </c>
      <c r="G48" s="3">
        <v>1.2E-2</v>
      </c>
      <c r="H48" s="3">
        <v>5.1999999999999998E-3</v>
      </c>
      <c r="I48" s="5">
        <f>SUM(H48-G48)</f>
        <v>-6.8000000000000005E-3</v>
      </c>
      <c r="J48" s="5">
        <f>SUM(H48-G48)/G48</f>
        <v>-0.56666666666666665</v>
      </c>
      <c r="K48" s="5">
        <f>SUM(H48-D48)</f>
        <v>-1.2000000000000005E-3</v>
      </c>
      <c r="L48" s="5">
        <f>SUM(H48-D48)/D48</f>
        <v>-0.18750000000000008</v>
      </c>
    </row>
    <row r="49" spans="1:12" x14ac:dyDescent="0.25">
      <c r="A49" s="1"/>
      <c r="B49" s="1"/>
      <c r="C49" s="1"/>
      <c r="D49" s="1"/>
      <c r="E49" s="1"/>
      <c r="F49" s="1"/>
      <c r="G49" s="1"/>
      <c r="H49" s="1"/>
    </row>
    <row r="50" spans="1:12" x14ac:dyDescent="0.25">
      <c r="A50" s="7" t="s">
        <v>257</v>
      </c>
      <c r="B50" s="11"/>
      <c r="C50" s="11"/>
      <c r="D50" s="11"/>
      <c r="E50" s="11"/>
      <c r="F50" s="11"/>
      <c r="G50" s="11"/>
      <c r="H50" s="11"/>
      <c r="I50" s="19"/>
      <c r="J50" s="19"/>
      <c r="K50" s="19"/>
      <c r="L50" s="19"/>
    </row>
    <row r="51" spans="1:12" x14ac:dyDescent="0.25">
      <c r="A51" s="1" t="s">
        <v>26</v>
      </c>
      <c r="B51" s="1" t="s">
        <v>215</v>
      </c>
      <c r="C51" s="1" t="s">
        <v>250</v>
      </c>
      <c r="D51" s="1">
        <v>2021</v>
      </c>
      <c r="E51" s="1">
        <v>2022</v>
      </c>
      <c r="F51" s="1">
        <v>2023</v>
      </c>
      <c r="G51" s="1">
        <v>2024</v>
      </c>
      <c r="H51" s="1">
        <v>2025</v>
      </c>
      <c r="I51" s="1" t="s">
        <v>63</v>
      </c>
      <c r="J51" s="1" t="s">
        <v>55</v>
      </c>
      <c r="K51" s="1" t="s">
        <v>64</v>
      </c>
      <c r="L51" s="1" t="s">
        <v>57</v>
      </c>
    </row>
    <row r="52" spans="1:12" x14ac:dyDescent="0.25">
      <c r="A52">
        <v>9.5</v>
      </c>
      <c r="B52" t="s">
        <v>197</v>
      </c>
      <c r="C52" t="s">
        <v>105</v>
      </c>
      <c r="D52" s="3">
        <v>0.1668</v>
      </c>
      <c r="E52" s="3">
        <v>0.159</v>
      </c>
      <c r="F52" s="3">
        <v>0.15210000000000001</v>
      </c>
      <c r="G52" s="3">
        <v>0.14230000000000001</v>
      </c>
      <c r="H52" s="3">
        <v>0.13780000000000001</v>
      </c>
      <c r="I52" s="5">
        <f>SUM(H52-G52)</f>
        <v>-4.500000000000004E-3</v>
      </c>
      <c r="J52" s="5">
        <f>SUM(H52-G52)/G52</f>
        <v>-3.1623330990864396E-2</v>
      </c>
      <c r="K52" s="5">
        <f>SUM(H52-D52)</f>
        <v>-2.8999999999999998E-2</v>
      </c>
      <c r="L52" s="5">
        <f>SUM(H52-D52)/D52</f>
        <v>-0.17386091127098319</v>
      </c>
    </row>
    <row r="53" spans="1:12" x14ac:dyDescent="0.25">
      <c r="A53">
        <v>9.5</v>
      </c>
      <c r="B53" t="s">
        <v>197</v>
      </c>
      <c r="C53" t="s">
        <v>106</v>
      </c>
      <c r="D53" s="3">
        <v>0.17100000000000001</v>
      </c>
      <c r="E53" s="3">
        <v>0.16800000000000001</v>
      </c>
      <c r="F53" s="3">
        <v>0.15140000000000001</v>
      </c>
      <c r="G53" s="3">
        <v>0.15859999999999999</v>
      </c>
      <c r="H53" s="3">
        <v>0.15290000000000001</v>
      </c>
      <c r="I53" s="5">
        <f>SUM(H53-G53)</f>
        <v>-5.6999999999999829E-3</v>
      </c>
      <c r="J53" s="5">
        <f>SUM(H53-G53)/G53</f>
        <v>-3.593947036569977E-2</v>
      </c>
      <c r="K53" s="5">
        <f>SUM(H53-D53)</f>
        <v>-1.8100000000000005E-2</v>
      </c>
      <c r="L53" s="5">
        <f>SUM(H53-D53)/D53</f>
        <v>-0.10584795321637429</v>
      </c>
    </row>
    <row r="54" spans="1:12" x14ac:dyDescent="0.25">
      <c r="A54">
        <v>9.5</v>
      </c>
      <c r="B54" t="s">
        <v>197</v>
      </c>
      <c r="C54" t="s">
        <v>107</v>
      </c>
      <c r="D54" s="3">
        <v>0.105</v>
      </c>
      <c r="E54" s="3">
        <v>9.0700000000000003E-2</v>
      </c>
      <c r="F54" s="3">
        <v>0.14460000000000001</v>
      </c>
      <c r="G54" s="3">
        <v>0.14610000000000001</v>
      </c>
      <c r="H54" s="3">
        <v>7.1400000000000005E-2</v>
      </c>
      <c r="I54" s="5">
        <f>SUM(H54-G54)</f>
        <v>-7.4700000000000003E-2</v>
      </c>
      <c r="J54" s="5">
        <f>SUM(H54-G54)/G54</f>
        <v>-0.51129363449691989</v>
      </c>
      <c r="K54" s="5">
        <f>SUM(H54-D54)</f>
        <v>-3.3599999999999991E-2</v>
      </c>
      <c r="L54" s="5">
        <f>SUM(H54-D54)/D54</f>
        <v>-0.31999999999999995</v>
      </c>
    </row>
    <row r="55" spans="1:12" x14ac:dyDescent="0.25">
      <c r="D55" s="3"/>
      <c r="E55" s="3"/>
      <c r="F55" s="3"/>
      <c r="G55" s="3"/>
      <c r="H55" s="3"/>
    </row>
    <row r="56" spans="1:12" ht="18.75" x14ac:dyDescent="0.3">
      <c r="A56" s="36" t="s">
        <v>198</v>
      </c>
      <c r="D56" s="3"/>
      <c r="E56" s="3"/>
      <c r="F56" s="3"/>
      <c r="G56" s="3"/>
      <c r="H56" s="3"/>
    </row>
    <row r="58" spans="1:12" x14ac:dyDescent="0.25">
      <c r="A58" s="7" t="s">
        <v>199</v>
      </c>
      <c r="B58" s="19"/>
      <c r="C58" s="19"/>
      <c r="D58" s="19"/>
      <c r="E58" s="7"/>
      <c r="F58" s="7"/>
      <c r="G58" s="7"/>
      <c r="H58" s="7"/>
      <c r="I58" s="19"/>
      <c r="J58" s="19"/>
      <c r="K58" s="19"/>
      <c r="L58" s="19"/>
    </row>
    <row r="59" spans="1:12" x14ac:dyDescent="0.25">
      <c r="A59" s="1" t="s">
        <v>26</v>
      </c>
      <c r="B59" s="1" t="s">
        <v>181</v>
      </c>
      <c r="C59" s="1" t="s">
        <v>182</v>
      </c>
      <c r="D59" s="1">
        <v>2021</v>
      </c>
      <c r="E59" s="1">
        <v>2022</v>
      </c>
      <c r="F59" s="1">
        <v>2023</v>
      </c>
      <c r="G59" s="1">
        <v>2024</v>
      </c>
      <c r="H59" s="1">
        <v>2025</v>
      </c>
      <c r="I59" s="1" t="s">
        <v>54</v>
      </c>
      <c r="J59" s="1" t="s">
        <v>55</v>
      </c>
      <c r="K59" s="1" t="s">
        <v>56</v>
      </c>
      <c r="L59" s="1" t="s">
        <v>57</v>
      </c>
    </row>
    <row r="60" spans="1:12" x14ac:dyDescent="0.25">
      <c r="A60">
        <v>10.5</v>
      </c>
      <c r="B60" t="s">
        <v>250</v>
      </c>
      <c r="C60" t="s">
        <v>105</v>
      </c>
      <c r="D60">
        <v>4</v>
      </c>
      <c r="E60">
        <v>4</v>
      </c>
      <c r="F60">
        <v>4</v>
      </c>
      <c r="G60">
        <v>4</v>
      </c>
      <c r="H60">
        <v>4</v>
      </c>
      <c r="I60">
        <f>SUM(H60-G60)</f>
        <v>0</v>
      </c>
      <c r="J60" s="5">
        <f>SUM(H60-G60)/G60</f>
        <v>0</v>
      </c>
      <c r="K60">
        <f>SUM(H60-D60)</f>
        <v>0</v>
      </c>
      <c r="L60" s="5">
        <f>SUM(H60-D60)/D60</f>
        <v>0</v>
      </c>
    </row>
    <row r="61" spans="1:12" x14ac:dyDescent="0.25">
      <c r="A61">
        <v>10.5</v>
      </c>
      <c r="B61" t="s">
        <v>250</v>
      </c>
      <c r="C61" t="s">
        <v>106</v>
      </c>
      <c r="D61">
        <v>4</v>
      </c>
      <c r="E61" s="18">
        <v>3.419</v>
      </c>
      <c r="F61">
        <v>3</v>
      </c>
      <c r="G61">
        <v>4</v>
      </c>
      <c r="H61">
        <v>5</v>
      </c>
      <c r="I61">
        <f>SUM(H61-G61)</f>
        <v>1</v>
      </c>
      <c r="J61" s="5">
        <f>SUM(H61-G61)/G61</f>
        <v>0.25</v>
      </c>
      <c r="K61">
        <f>SUM(H61-D61)</f>
        <v>1</v>
      </c>
      <c r="L61" s="5">
        <f>SUM(H61-D61)/D61</f>
        <v>0.25</v>
      </c>
    </row>
    <row r="62" spans="1:12" x14ac:dyDescent="0.25">
      <c r="A62">
        <v>10.5</v>
      </c>
      <c r="B62" t="s">
        <v>250</v>
      </c>
      <c r="C62" t="s">
        <v>107</v>
      </c>
      <c r="D62">
        <v>4</v>
      </c>
      <c r="E62">
        <v>3</v>
      </c>
      <c r="F62">
        <v>2</v>
      </c>
      <c r="G62">
        <v>3</v>
      </c>
      <c r="H62">
        <v>3</v>
      </c>
      <c r="I62">
        <f>SUM(H62-G62)</f>
        <v>0</v>
      </c>
      <c r="J62" s="5">
        <f>SUM(H62-G62)/G62</f>
        <v>0</v>
      </c>
      <c r="K62">
        <f>SUM(H62-D62)</f>
        <v>-1</v>
      </c>
      <c r="L62" s="5">
        <f>SUM(H62-D62)/D62</f>
        <v>-0.25</v>
      </c>
    </row>
    <row r="63" spans="1:12" x14ac:dyDescent="0.25">
      <c r="D63" s="3"/>
      <c r="E63" s="3"/>
      <c r="F63" s="3"/>
      <c r="G63" s="3"/>
      <c r="H63" s="3"/>
    </row>
    <row r="64" spans="1:12" x14ac:dyDescent="0.25">
      <c r="A64" s="7" t="s">
        <v>258</v>
      </c>
      <c r="B64" s="19"/>
      <c r="C64" s="19"/>
      <c r="D64" s="19"/>
      <c r="E64" s="7"/>
      <c r="F64" s="7"/>
      <c r="G64" s="7"/>
      <c r="H64" s="7"/>
      <c r="I64" s="19"/>
      <c r="J64" s="19"/>
      <c r="K64" s="19"/>
      <c r="L64" s="19"/>
    </row>
    <row r="65" spans="1:12" x14ac:dyDescent="0.25">
      <c r="A65" s="1" t="s">
        <v>26</v>
      </c>
      <c r="B65" s="1" t="s">
        <v>181</v>
      </c>
      <c r="C65" s="1" t="s">
        <v>182</v>
      </c>
      <c r="D65" s="1">
        <v>2021</v>
      </c>
      <c r="E65" s="1">
        <v>2022</v>
      </c>
      <c r="F65" s="1">
        <v>2023</v>
      </c>
      <c r="G65" s="1">
        <v>2024</v>
      </c>
      <c r="H65" s="1">
        <v>2025</v>
      </c>
      <c r="I65" s="1" t="s">
        <v>173</v>
      </c>
      <c r="J65" s="1" t="s">
        <v>55</v>
      </c>
      <c r="K65" s="1" t="s">
        <v>174</v>
      </c>
      <c r="L65" s="1" t="s">
        <v>57</v>
      </c>
    </row>
    <row r="66" spans="1:12" x14ac:dyDescent="0.25">
      <c r="A66">
        <v>11.5</v>
      </c>
      <c r="B66" t="s">
        <v>250</v>
      </c>
      <c r="C66" t="s">
        <v>105</v>
      </c>
      <c r="D66" s="10">
        <v>13001.09</v>
      </c>
      <c r="E66" s="10">
        <v>13783.17</v>
      </c>
      <c r="F66" s="10">
        <v>14185.67</v>
      </c>
      <c r="G66" s="2">
        <v>13876.04</v>
      </c>
      <c r="H66" s="2">
        <v>14654.37</v>
      </c>
      <c r="I66" s="23">
        <f>SUM(H66-G66)</f>
        <v>778.32999999999993</v>
      </c>
      <c r="J66" s="12">
        <f>SUM(H66-G66)/G66</f>
        <v>5.6091651508643668E-2</v>
      </c>
      <c r="K66" s="23">
        <f>SUM(H66-D66)</f>
        <v>1653.2800000000007</v>
      </c>
      <c r="L66" s="12">
        <f>SUM(H66-D66)/D66</f>
        <v>0.12716472234251133</v>
      </c>
    </row>
    <row r="67" spans="1:12" x14ac:dyDescent="0.25">
      <c r="A67">
        <v>11.5</v>
      </c>
      <c r="B67" t="s">
        <v>250</v>
      </c>
      <c r="C67" t="s">
        <v>106</v>
      </c>
      <c r="D67" s="10">
        <v>13472.36</v>
      </c>
      <c r="E67" s="10">
        <v>13431.57</v>
      </c>
      <c r="F67" s="10">
        <v>14032.18</v>
      </c>
      <c r="G67" s="2">
        <v>14941.94</v>
      </c>
      <c r="H67" s="2">
        <v>14765.15</v>
      </c>
      <c r="I67" s="23">
        <f>SUM(H67-G67)</f>
        <v>-176.79000000000087</v>
      </c>
      <c r="J67" s="12">
        <f>SUM(H67-G67)/G67</f>
        <v>-1.1831796942030343E-2</v>
      </c>
      <c r="K67" s="23">
        <f>SUM(H67-D67)</f>
        <v>1292.7899999999991</v>
      </c>
      <c r="L67" s="12">
        <f>SUM(H67-D67)/D67</f>
        <v>9.5958688752378868E-2</v>
      </c>
    </row>
    <row r="68" spans="1:12" x14ac:dyDescent="0.25">
      <c r="A68">
        <v>11.5</v>
      </c>
      <c r="B68" t="s">
        <v>250</v>
      </c>
      <c r="C68" t="s">
        <v>107</v>
      </c>
      <c r="D68" s="10">
        <v>9450</v>
      </c>
      <c r="E68" s="10">
        <v>11442.54</v>
      </c>
      <c r="F68" s="10">
        <v>6765.47</v>
      </c>
      <c r="G68" s="2">
        <v>9553.5499999999993</v>
      </c>
      <c r="H68" s="2">
        <v>14742.91</v>
      </c>
      <c r="I68" s="23">
        <f>SUM(H68-G68)</f>
        <v>5189.3600000000006</v>
      </c>
      <c r="J68" s="12">
        <f>SUM(H68-G68)/G68</f>
        <v>0.54318656415677957</v>
      </c>
      <c r="K68" s="23">
        <f>SUM(H68-D68)</f>
        <v>5292.91</v>
      </c>
      <c r="L68" s="12">
        <f>SUM(H68-D68)/D68</f>
        <v>0.56009629629629631</v>
      </c>
    </row>
    <row r="69" spans="1:12" x14ac:dyDescent="0.25">
      <c r="D69" s="3"/>
      <c r="E69" s="3"/>
      <c r="F69" s="3"/>
      <c r="G69" s="3"/>
      <c r="H69" s="3"/>
    </row>
    <row r="70" spans="1:12" x14ac:dyDescent="0.25">
      <c r="A70" t="s">
        <v>124</v>
      </c>
      <c r="D70" s="3"/>
      <c r="E70" s="3"/>
      <c r="F70" s="3"/>
      <c r="G70" s="3"/>
      <c r="H70" s="3"/>
    </row>
    <row r="71" spans="1:12" x14ac:dyDescent="0.25">
      <c r="D71" s="3"/>
      <c r="E71" s="3"/>
      <c r="F71" s="3"/>
      <c r="G71" s="3"/>
      <c r="H71" s="3"/>
    </row>
    <row r="72" spans="1:12" x14ac:dyDescent="0.25">
      <c r="D72" s="3"/>
      <c r="E72" s="3"/>
      <c r="F72" s="3"/>
      <c r="G72" s="3"/>
      <c r="H72" s="3"/>
    </row>
    <row r="73" spans="1:12" x14ac:dyDescent="0.25">
      <c r="D73" s="3"/>
      <c r="E73" s="3"/>
      <c r="F73" s="3"/>
      <c r="G73" s="3"/>
      <c r="H73" s="3"/>
    </row>
    <row r="74" spans="1:12" x14ac:dyDescent="0.25">
      <c r="A74" s="39"/>
    </row>
    <row r="75" spans="1:12" x14ac:dyDescent="0.25">
      <c r="A75" s="39"/>
    </row>
    <row r="76" spans="1:12" x14ac:dyDescent="0.25">
      <c r="A76" s="38"/>
      <c r="B76" s="40"/>
      <c r="C76" s="40"/>
      <c r="D76" s="40"/>
      <c r="E76" s="40"/>
      <c r="F76" s="40"/>
      <c r="G76" s="40"/>
      <c r="H76" s="40"/>
    </row>
    <row r="77" spans="1:12" x14ac:dyDescent="0.25">
      <c r="A77" s="1"/>
      <c r="B77" s="1"/>
      <c r="C77" s="1"/>
      <c r="D77" s="1"/>
      <c r="E77" s="1"/>
      <c r="F77" s="1"/>
      <c r="G77" s="1"/>
      <c r="H77" s="1"/>
    </row>
    <row r="78" spans="1:12" x14ac:dyDescent="0.25">
      <c r="D78" s="3"/>
      <c r="E78" s="3"/>
      <c r="F78" s="3"/>
      <c r="G78" s="3"/>
      <c r="H78" s="3"/>
    </row>
    <row r="79" spans="1:12" x14ac:dyDescent="0.25">
      <c r="D79" s="3"/>
      <c r="E79" s="3"/>
      <c r="F79" s="3"/>
      <c r="G79" s="3"/>
      <c r="H79" s="3"/>
    </row>
    <row r="80" spans="1:12" x14ac:dyDescent="0.25">
      <c r="D80" s="3"/>
      <c r="E80" s="3"/>
      <c r="F80" s="3"/>
      <c r="G80" s="3"/>
      <c r="H80" s="3"/>
    </row>
    <row r="81" spans="1:8" x14ac:dyDescent="0.25">
      <c r="D81" s="3"/>
      <c r="E81" s="3"/>
      <c r="F81" s="3"/>
      <c r="G81" s="3"/>
      <c r="H81" s="3"/>
    </row>
    <row r="82" spans="1:8" x14ac:dyDescent="0.25">
      <c r="D82" s="3"/>
      <c r="E82" s="3"/>
      <c r="F82" s="3"/>
      <c r="G82" s="3"/>
      <c r="H82" s="3"/>
    </row>
    <row r="84" spans="1:8" x14ac:dyDescent="0.25">
      <c r="A84" s="39"/>
      <c r="D84" s="3"/>
      <c r="E84" s="3"/>
      <c r="F84" s="3"/>
      <c r="G84" s="3"/>
      <c r="H84" s="3"/>
    </row>
    <row r="88" spans="1:8" x14ac:dyDescent="0.25">
      <c r="A88" s="39"/>
    </row>
  </sheetData>
  <conditionalFormatting sqref="I8:L10">
    <cfRule type="cellIs" dxfId="87" priority="53" operator="lessThan">
      <formula>0</formula>
    </cfRule>
    <cfRule type="cellIs" dxfId="86" priority="54" operator="greaterThan">
      <formula>0</formula>
    </cfRule>
  </conditionalFormatting>
  <conditionalFormatting sqref="I14:L16">
    <cfRule type="cellIs" dxfId="85" priority="47" operator="lessThan">
      <formula>0</formula>
    </cfRule>
    <cfRule type="cellIs" dxfId="84" priority="48" operator="greaterThan">
      <formula>0</formula>
    </cfRule>
  </conditionalFormatting>
  <conditionalFormatting sqref="I22:L24">
    <cfRule type="cellIs" dxfId="83" priority="41" operator="lessThan">
      <formula>0</formula>
    </cfRule>
    <cfRule type="cellIs" dxfId="82" priority="42" operator="greaterThan">
      <formula>0</formula>
    </cfRule>
  </conditionalFormatting>
  <conditionalFormatting sqref="I28:L30">
    <cfRule type="cellIs" dxfId="81" priority="35" operator="lessThan">
      <formula>0</formula>
    </cfRule>
    <cfRule type="cellIs" dxfId="80" priority="36" operator="greaterThan">
      <formula>0</formula>
    </cfRule>
  </conditionalFormatting>
  <conditionalFormatting sqref="I34:L36">
    <cfRule type="cellIs" dxfId="79" priority="29" operator="lessThan">
      <formula>0</formula>
    </cfRule>
    <cfRule type="cellIs" dxfId="78" priority="30" operator="greaterThan">
      <formula>0</formula>
    </cfRule>
  </conditionalFormatting>
  <conditionalFormatting sqref="I40:L42">
    <cfRule type="cellIs" dxfId="77" priority="23" operator="lessThan">
      <formula>0</formula>
    </cfRule>
    <cfRule type="cellIs" dxfId="76" priority="24" operator="greaterThan">
      <formula>0</formula>
    </cfRule>
  </conditionalFormatting>
  <conditionalFormatting sqref="I46:L48">
    <cfRule type="cellIs" dxfId="75" priority="17" operator="lessThan">
      <formula>0</formula>
    </cfRule>
    <cfRule type="cellIs" dxfId="74" priority="18" operator="greaterThan">
      <formula>0</formula>
    </cfRule>
  </conditionalFormatting>
  <conditionalFormatting sqref="I52:L54">
    <cfRule type="cellIs" dxfId="73" priority="11" operator="lessThan">
      <formula>0</formula>
    </cfRule>
    <cfRule type="cellIs" dxfId="72" priority="12" operator="greaterThan">
      <formula>0</formula>
    </cfRule>
  </conditionalFormatting>
  <conditionalFormatting sqref="I60:L62">
    <cfRule type="cellIs" dxfId="71" priority="1" operator="lessThan">
      <formula>0</formula>
    </cfRule>
    <cfRule type="cellIs" dxfId="70" priority="2" operator="greaterThan">
      <formula>0</formula>
    </cfRule>
  </conditionalFormatting>
  <conditionalFormatting sqref="I66:L68">
    <cfRule type="cellIs" dxfId="69" priority="7" operator="lessThan">
      <formula>0</formula>
    </cfRule>
    <cfRule type="cellIs" dxfId="68" priority="8" operator="greaterThan">
      <formula>0</formula>
    </cfRule>
  </conditionalFormatting>
  <hyperlinks>
    <hyperlink ref="A2" r:id="rId1" xr:uid="{CDBD40D8-D7D0-4D6B-BB36-85B9B8017026}"/>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E49F33-D5A3-406A-8F33-6B446043E16D}">
  <dimension ref="A1:L210"/>
  <sheetViews>
    <sheetView zoomScale="78" zoomScaleNormal="100" workbookViewId="0">
      <selection activeCell="K136" sqref="K136"/>
    </sheetView>
  </sheetViews>
  <sheetFormatPr defaultRowHeight="15" x14ac:dyDescent="0.25"/>
  <cols>
    <col min="2" max="2" width="12.140625" bestFit="1" customWidth="1"/>
    <col min="3" max="3" width="26.85546875" customWidth="1"/>
    <col min="4" max="6" width="13.85546875" bestFit="1" customWidth="1"/>
    <col min="7" max="8" width="16.5703125" customWidth="1"/>
    <col min="9" max="9" width="21.140625" customWidth="1"/>
    <col min="10" max="10" width="20.140625" customWidth="1"/>
    <col min="11" max="11" width="21.42578125" customWidth="1"/>
    <col min="12" max="12" width="20.85546875" customWidth="1"/>
  </cols>
  <sheetData>
    <row r="1" spans="1:12" ht="21" x14ac:dyDescent="0.35">
      <c r="A1" s="55" t="s">
        <v>259</v>
      </c>
      <c r="B1" s="54"/>
      <c r="C1" s="54"/>
      <c r="D1" s="54"/>
      <c r="E1" s="54"/>
      <c r="F1" s="54"/>
      <c r="G1" s="54"/>
      <c r="H1" s="54"/>
      <c r="I1" s="54"/>
      <c r="J1" s="54"/>
      <c r="K1" s="54"/>
      <c r="L1" s="54"/>
    </row>
    <row r="2" spans="1:12" x14ac:dyDescent="0.25">
      <c r="A2" s="15" t="s">
        <v>260</v>
      </c>
    </row>
    <row r="4" spans="1:12" ht="18.75" x14ac:dyDescent="0.3">
      <c r="A4" s="36" t="s">
        <v>169</v>
      </c>
    </row>
    <row r="6" spans="1:12" x14ac:dyDescent="0.25">
      <c r="A6" s="7" t="s">
        <v>261</v>
      </c>
      <c r="B6" s="19"/>
      <c r="C6" s="19"/>
      <c r="D6" s="19"/>
      <c r="E6" s="19"/>
      <c r="F6" s="19"/>
      <c r="G6" s="19"/>
      <c r="H6" s="19"/>
      <c r="I6" s="19"/>
      <c r="J6" s="19"/>
      <c r="K6" s="19"/>
      <c r="L6" s="19"/>
    </row>
    <row r="7" spans="1:12" x14ac:dyDescent="0.25">
      <c r="A7" s="1" t="s">
        <v>26</v>
      </c>
      <c r="B7" s="1" t="s">
        <v>171</v>
      </c>
      <c r="C7" s="1" t="s">
        <v>262</v>
      </c>
      <c r="D7" s="1">
        <v>2021</v>
      </c>
      <c r="E7" s="1">
        <v>2022</v>
      </c>
      <c r="F7" s="1">
        <v>2023</v>
      </c>
      <c r="G7" s="1">
        <v>2024</v>
      </c>
      <c r="H7" s="1">
        <v>2025</v>
      </c>
      <c r="I7" s="1" t="s">
        <v>173</v>
      </c>
      <c r="J7" s="1" t="s">
        <v>55</v>
      </c>
      <c r="K7" s="1" t="s">
        <v>174</v>
      </c>
      <c r="L7" s="1" t="s">
        <v>57</v>
      </c>
    </row>
    <row r="8" spans="1:12" x14ac:dyDescent="0.25">
      <c r="A8">
        <v>2.2999999999999998</v>
      </c>
      <c r="B8" t="s">
        <v>177</v>
      </c>
      <c r="C8" t="s">
        <v>84</v>
      </c>
      <c r="D8" s="23">
        <v>854.26</v>
      </c>
      <c r="E8" s="23">
        <v>700</v>
      </c>
      <c r="F8" s="23">
        <v>842.31</v>
      </c>
      <c r="G8" s="23">
        <v>875.1</v>
      </c>
      <c r="H8" s="2">
        <v>947.61</v>
      </c>
      <c r="I8" s="23">
        <f t="shared" ref="I8:I24" si="0">SUM(H8-G8)</f>
        <v>72.509999999999991</v>
      </c>
      <c r="J8" s="5">
        <f t="shared" ref="J8:J24" si="1">SUM(H8-G8)/G8</f>
        <v>8.2859101816935191E-2</v>
      </c>
      <c r="K8" s="23">
        <f t="shared" ref="K8:K24" si="2">SUM(H8-D8)</f>
        <v>93.350000000000023</v>
      </c>
      <c r="L8" s="5">
        <f t="shared" ref="L8:L24" si="3">SUM(H8-D8)/D8</f>
        <v>0.10927586449090444</v>
      </c>
    </row>
    <row r="9" spans="1:12" x14ac:dyDescent="0.25">
      <c r="A9">
        <v>2.2999999999999998</v>
      </c>
      <c r="B9" t="s">
        <v>177</v>
      </c>
      <c r="C9" t="s">
        <v>85</v>
      </c>
      <c r="D9" s="23">
        <v>743.75</v>
      </c>
      <c r="E9" s="23">
        <v>771</v>
      </c>
      <c r="F9" s="23">
        <v>605.48</v>
      </c>
      <c r="G9" s="23">
        <v>824.06</v>
      </c>
      <c r="H9" s="2">
        <v>934.61</v>
      </c>
      <c r="I9" s="23">
        <f t="shared" si="0"/>
        <v>110.55000000000007</v>
      </c>
      <c r="J9" s="5">
        <f t="shared" si="1"/>
        <v>0.13415285294760099</v>
      </c>
      <c r="K9" s="23">
        <f t="shared" si="2"/>
        <v>190.86</v>
      </c>
      <c r="L9" s="5">
        <f t="shared" si="3"/>
        <v>0.25661848739495802</v>
      </c>
    </row>
    <row r="10" spans="1:12" x14ac:dyDescent="0.25">
      <c r="A10">
        <v>2.2999999999999998</v>
      </c>
      <c r="B10" t="s">
        <v>177</v>
      </c>
      <c r="C10" t="s">
        <v>86</v>
      </c>
      <c r="D10" s="23">
        <v>572.97</v>
      </c>
      <c r="E10" s="23">
        <v>673.28</v>
      </c>
      <c r="F10" s="23">
        <v>764.42</v>
      </c>
      <c r="G10" s="23">
        <v>783.24</v>
      </c>
      <c r="H10" s="2">
        <v>761.78</v>
      </c>
      <c r="I10" s="23">
        <f t="shared" si="0"/>
        <v>-21.460000000000036</v>
      </c>
      <c r="J10" s="5">
        <f t="shared" si="1"/>
        <v>-2.7399009243654609E-2</v>
      </c>
      <c r="K10" s="23">
        <f t="shared" si="2"/>
        <v>188.80999999999995</v>
      </c>
      <c r="L10" s="5">
        <f t="shared" si="3"/>
        <v>0.32952859661064265</v>
      </c>
    </row>
    <row r="11" spans="1:12" x14ac:dyDescent="0.25">
      <c r="A11">
        <v>2.2999999999999998</v>
      </c>
      <c r="B11" t="s">
        <v>177</v>
      </c>
      <c r="C11" t="s">
        <v>87</v>
      </c>
      <c r="D11" s="23">
        <v>831.13</v>
      </c>
      <c r="E11" s="23">
        <v>850.2</v>
      </c>
      <c r="F11" s="23">
        <v>854.14</v>
      </c>
      <c r="G11" s="23">
        <v>952</v>
      </c>
      <c r="H11" s="2">
        <v>932.31</v>
      </c>
      <c r="I11" s="23">
        <f t="shared" si="0"/>
        <v>-19.690000000000055</v>
      </c>
      <c r="J11" s="5">
        <f t="shared" si="1"/>
        <v>-2.0682773109243754E-2</v>
      </c>
      <c r="K11" s="23">
        <f t="shared" si="2"/>
        <v>101.17999999999995</v>
      </c>
      <c r="L11" s="5">
        <f t="shared" si="3"/>
        <v>0.12173787494134486</v>
      </c>
    </row>
    <row r="12" spans="1:12" x14ac:dyDescent="0.25">
      <c r="A12">
        <v>2.2999999999999998</v>
      </c>
      <c r="B12" t="s">
        <v>177</v>
      </c>
      <c r="C12" t="s">
        <v>88</v>
      </c>
      <c r="D12" s="23">
        <v>784.17</v>
      </c>
      <c r="E12" s="23">
        <v>956.81</v>
      </c>
      <c r="F12" s="23">
        <v>953.49</v>
      </c>
      <c r="G12" s="23">
        <v>979.91</v>
      </c>
      <c r="H12" s="2">
        <v>975</v>
      </c>
      <c r="I12" s="23">
        <f t="shared" si="0"/>
        <v>-4.9099999999999682</v>
      </c>
      <c r="J12" s="5">
        <f t="shared" si="1"/>
        <v>-5.0106642446754992E-3</v>
      </c>
      <c r="K12" s="23">
        <f t="shared" si="2"/>
        <v>190.83000000000004</v>
      </c>
      <c r="L12" s="5">
        <f t="shared" si="3"/>
        <v>0.24335284440873797</v>
      </c>
    </row>
    <row r="13" spans="1:12" x14ac:dyDescent="0.25">
      <c r="A13">
        <v>2.2999999999999998</v>
      </c>
      <c r="B13" t="s">
        <v>177</v>
      </c>
      <c r="C13" t="s">
        <v>89</v>
      </c>
      <c r="D13" s="23">
        <v>765</v>
      </c>
      <c r="E13" s="23">
        <v>831.27</v>
      </c>
      <c r="F13" s="23">
        <v>954.66</v>
      </c>
      <c r="G13" s="23">
        <v>973.79</v>
      </c>
      <c r="H13" s="2">
        <v>957</v>
      </c>
      <c r="I13" s="23">
        <f t="shared" si="0"/>
        <v>-16.789999999999964</v>
      </c>
      <c r="J13" s="5">
        <f t="shared" si="1"/>
        <v>-1.7241910473510678E-2</v>
      </c>
      <c r="K13" s="23">
        <f t="shared" si="2"/>
        <v>192</v>
      </c>
      <c r="L13" s="5">
        <f t="shared" si="3"/>
        <v>0.25098039215686274</v>
      </c>
    </row>
    <row r="14" spans="1:12" x14ac:dyDescent="0.25">
      <c r="A14">
        <v>2.2999999999999998</v>
      </c>
      <c r="B14" t="s">
        <v>177</v>
      </c>
      <c r="C14" t="s">
        <v>90</v>
      </c>
      <c r="D14" s="23">
        <v>643.04999999999995</v>
      </c>
      <c r="E14" s="23">
        <v>716.76</v>
      </c>
      <c r="F14" s="23">
        <v>908.44</v>
      </c>
      <c r="G14" s="23">
        <v>880.66</v>
      </c>
      <c r="H14" s="2">
        <v>875.49</v>
      </c>
      <c r="I14" s="23">
        <f t="shared" si="0"/>
        <v>-5.1699999999999591</v>
      </c>
      <c r="J14" s="5">
        <f t="shared" si="1"/>
        <v>-5.8705970522107956E-3</v>
      </c>
      <c r="K14" s="23">
        <f t="shared" si="2"/>
        <v>232.44000000000005</v>
      </c>
      <c r="L14" s="5">
        <f t="shared" si="3"/>
        <v>0.36146489386517389</v>
      </c>
    </row>
    <row r="15" spans="1:12" x14ac:dyDescent="0.25">
      <c r="A15">
        <v>2.2999999999999998</v>
      </c>
      <c r="B15" t="s">
        <v>177</v>
      </c>
      <c r="C15" t="s">
        <v>39</v>
      </c>
      <c r="D15" s="23">
        <v>581.79999999999995</v>
      </c>
      <c r="E15" s="23">
        <v>651.37</v>
      </c>
      <c r="F15" s="23">
        <v>700.4</v>
      </c>
      <c r="G15" s="23">
        <v>719.66</v>
      </c>
      <c r="H15" s="2">
        <v>726.55</v>
      </c>
      <c r="I15" s="23">
        <f t="shared" si="0"/>
        <v>6.8899999999999864</v>
      </c>
      <c r="J15" s="5">
        <f t="shared" si="1"/>
        <v>9.573965483700618E-3</v>
      </c>
      <c r="K15" s="23">
        <f t="shared" si="2"/>
        <v>144.75</v>
      </c>
      <c r="L15" s="5">
        <f t="shared" si="3"/>
        <v>0.24879683740116881</v>
      </c>
    </row>
    <row r="16" spans="1:12" x14ac:dyDescent="0.25">
      <c r="A16">
        <v>2.2999999999999998</v>
      </c>
      <c r="B16" t="s">
        <v>177</v>
      </c>
      <c r="C16" t="s">
        <v>92</v>
      </c>
      <c r="D16" s="23">
        <v>611.03</v>
      </c>
      <c r="E16" s="23">
        <v>660.47</v>
      </c>
      <c r="F16" s="23">
        <v>717.05</v>
      </c>
      <c r="G16" s="23">
        <v>749.09</v>
      </c>
      <c r="H16" s="2">
        <v>727.21</v>
      </c>
      <c r="I16" s="23">
        <f t="shared" si="0"/>
        <v>-21.879999999999995</v>
      </c>
      <c r="J16" s="5">
        <f t="shared" si="1"/>
        <v>-2.9208773311618089E-2</v>
      </c>
      <c r="K16" s="23">
        <f t="shared" si="2"/>
        <v>116.18000000000006</v>
      </c>
      <c r="L16" s="5">
        <f t="shared" si="3"/>
        <v>0.19013796376609998</v>
      </c>
    </row>
    <row r="17" spans="1:12" x14ac:dyDescent="0.25">
      <c r="A17">
        <v>2.2999999999999998</v>
      </c>
      <c r="B17" t="s">
        <v>177</v>
      </c>
      <c r="C17" t="s">
        <v>91</v>
      </c>
      <c r="D17" s="23">
        <v>712.79</v>
      </c>
      <c r="E17" s="23">
        <v>837.78</v>
      </c>
      <c r="F17" s="23">
        <v>828.87</v>
      </c>
      <c r="G17" s="23">
        <v>828.7</v>
      </c>
      <c r="H17" s="2">
        <v>705.53</v>
      </c>
      <c r="I17" s="23">
        <f t="shared" si="0"/>
        <v>-123.17000000000007</v>
      </c>
      <c r="J17" s="5">
        <f t="shared" si="1"/>
        <v>-0.14863038494026798</v>
      </c>
      <c r="K17" s="23">
        <f t="shared" si="2"/>
        <v>-7.2599999999999909</v>
      </c>
      <c r="L17" s="5">
        <f t="shared" si="3"/>
        <v>-1.0185328076993211E-2</v>
      </c>
    </row>
    <row r="18" spans="1:12" x14ac:dyDescent="0.25">
      <c r="A18">
        <v>2.2999999999999998</v>
      </c>
      <c r="B18" t="s">
        <v>177</v>
      </c>
      <c r="C18" t="s">
        <v>41</v>
      </c>
      <c r="D18" s="23">
        <v>696.63</v>
      </c>
      <c r="E18" s="23">
        <v>801.21</v>
      </c>
      <c r="F18" s="23">
        <v>838.77</v>
      </c>
      <c r="G18" s="23">
        <v>806.81</v>
      </c>
      <c r="H18" s="2">
        <v>849.82</v>
      </c>
      <c r="I18" s="23">
        <f t="shared" si="0"/>
        <v>43.010000000000105</v>
      </c>
      <c r="J18" s="5">
        <f t="shared" si="1"/>
        <v>5.3308709609449695E-2</v>
      </c>
      <c r="K18" s="23">
        <f t="shared" si="2"/>
        <v>153.19000000000005</v>
      </c>
      <c r="L18" s="5">
        <f t="shared" si="3"/>
        <v>0.2199015259176321</v>
      </c>
    </row>
    <row r="19" spans="1:12" x14ac:dyDescent="0.25">
      <c r="A19">
        <v>2.2999999999999998</v>
      </c>
      <c r="B19" t="s">
        <v>177</v>
      </c>
      <c r="C19" t="s">
        <v>93</v>
      </c>
      <c r="D19" s="23">
        <v>808.53</v>
      </c>
      <c r="E19" s="23">
        <v>955.14</v>
      </c>
      <c r="F19" s="23">
        <v>887.19</v>
      </c>
      <c r="G19" s="23">
        <v>987.91</v>
      </c>
      <c r="H19" s="2">
        <v>979.42</v>
      </c>
      <c r="I19" s="23">
        <f t="shared" si="0"/>
        <v>-8.4900000000000091</v>
      </c>
      <c r="J19" s="5">
        <f t="shared" si="1"/>
        <v>-8.5939002540717374E-3</v>
      </c>
      <c r="K19" s="23">
        <f t="shared" si="2"/>
        <v>170.89</v>
      </c>
      <c r="L19" s="5">
        <f t="shared" si="3"/>
        <v>0.21135888587931181</v>
      </c>
    </row>
    <row r="20" spans="1:12" x14ac:dyDescent="0.25">
      <c r="A20">
        <v>2.2999999999999998</v>
      </c>
      <c r="B20" t="s">
        <v>177</v>
      </c>
      <c r="C20" t="s">
        <v>94</v>
      </c>
      <c r="D20" s="23">
        <v>627.15</v>
      </c>
      <c r="E20" s="23">
        <v>713.78</v>
      </c>
      <c r="F20" s="23">
        <v>729.87</v>
      </c>
      <c r="G20" s="23">
        <v>779.66</v>
      </c>
      <c r="H20" s="2">
        <v>744.13</v>
      </c>
      <c r="I20" s="23">
        <f t="shared" si="0"/>
        <v>-35.529999999999973</v>
      </c>
      <c r="J20" s="5">
        <f t="shared" si="1"/>
        <v>-4.557114639714744E-2</v>
      </c>
      <c r="K20" s="23">
        <f t="shared" si="2"/>
        <v>116.98000000000002</v>
      </c>
      <c r="L20" s="5">
        <f t="shared" si="3"/>
        <v>0.1865263493582078</v>
      </c>
    </row>
    <row r="21" spans="1:12" x14ac:dyDescent="0.25">
      <c r="A21">
        <v>2.2999999999999998</v>
      </c>
      <c r="B21" t="s">
        <v>177</v>
      </c>
      <c r="C21" t="s">
        <v>95</v>
      </c>
      <c r="D21" s="23">
        <v>820.81</v>
      </c>
      <c r="E21" s="23">
        <v>904.6</v>
      </c>
      <c r="F21" s="23">
        <v>696.22</v>
      </c>
      <c r="G21" s="23">
        <v>800</v>
      </c>
      <c r="H21" s="2">
        <v>942.9</v>
      </c>
      <c r="I21" s="23">
        <f t="shared" si="0"/>
        <v>142.89999999999998</v>
      </c>
      <c r="J21" s="5">
        <f t="shared" si="1"/>
        <v>0.17862499999999998</v>
      </c>
      <c r="K21" s="23">
        <f t="shared" si="2"/>
        <v>122.09000000000003</v>
      </c>
      <c r="L21" s="5">
        <f t="shared" si="3"/>
        <v>0.14874331453076844</v>
      </c>
    </row>
    <row r="22" spans="1:12" x14ac:dyDescent="0.25">
      <c r="A22">
        <v>2.2999999999999998</v>
      </c>
      <c r="B22" t="s">
        <v>177</v>
      </c>
      <c r="C22" t="s">
        <v>96</v>
      </c>
      <c r="D22" s="23">
        <v>811.37</v>
      </c>
      <c r="E22" s="23">
        <v>896.6</v>
      </c>
      <c r="F22" s="23">
        <v>930.13</v>
      </c>
      <c r="G22" s="23">
        <v>965.92</v>
      </c>
      <c r="H22" s="2">
        <v>918.53</v>
      </c>
      <c r="I22" s="23">
        <f t="shared" si="0"/>
        <v>-47.389999999999986</v>
      </c>
      <c r="J22" s="5">
        <f t="shared" si="1"/>
        <v>-4.9062034122908715E-2</v>
      </c>
      <c r="K22" s="23">
        <f t="shared" si="2"/>
        <v>107.15999999999997</v>
      </c>
      <c r="L22" s="5">
        <f t="shared" si="3"/>
        <v>0.13207291371384197</v>
      </c>
    </row>
    <row r="23" spans="1:12" x14ac:dyDescent="0.25">
      <c r="A23">
        <v>2.2999999999999998</v>
      </c>
      <c r="B23" t="s">
        <v>177</v>
      </c>
      <c r="C23" t="s">
        <v>97</v>
      </c>
      <c r="D23" s="23">
        <v>773</v>
      </c>
      <c r="E23" s="23">
        <v>800</v>
      </c>
      <c r="F23" s="23">
        <v>957.68</v>
      </c>
      <c r="G23" s="23">
        <v>982.98</v>
      </c>
      <c r="H23" s="2">
        <v>1023.15</v>
      </c>
      <c r="I23" s="23">
        <f t="shared" si="0"/>
        <v>40.169999999999959</v>
      </c>
      <c r="J23" s="5">
        <f t="shared" si="1"/>
        <v>4.0865531343465746E-2</v>
      </c>
      <c r="K23" s="23">
        <f t="shared" si="2"/>
        <v>250.14999999999998</v>
      </c>
      <c r="L23" s="5">
        <f t="shared" si="3"/>
        <v>0.32360931435963775</v>
      </c>
    </row>
    <row r="24" spans="1:12" x14ac:dyDescent="0.25">
      <c r="A24">
        <v>2.2999999999999998</v>
      </c>
      <c r="B24" t="s">
        <v>177</v>
      </c>
      <c r="C24" t="s">
        <v>98</v>
      </c>
      <c r="D24" s="23">
        <v>805.82</v>
      </c>
      <c r="E24" s="23">
        <v>876.57</v>
      </c>
      <c r="F24" s="23">
        <v>935.06</v>
      </c>
      <c r="G24" s="23">
        <v>933.94</v>
      </c>
      <c r="H24" s="2">
        <v>971.94</v>
      </c>
      <c r="I24" s="23">
        <f t="shared" si="0"/>
        <v>38</v>
      </c>
      <c r="J24" s="5">
        <f t="shared" si="1"/>
        <v>4.0687838619183243E-2</v>
      </c>
      <c r="K24" s="23">
        <f t="shared" si="2"/>
        <v>166.12</v>
      </c>
      <c r="L24" s="5">
        <f t="shared" si="3"/>
        <v>0.20615025688118935</v>
      </c>
    </row>
    <row r="26" spans="1:12" x14ac:dyDescent="0.25">
      <c r="A26" s="7" t="s">
        <v>263</v>
      </c>
      <c r="B26" s="19"/>
      <c r="C26" s="19"/>
      <c r="D26" s="17"/>
      <c r="E26" s="17"/>
      <c r="F26" s="17"/>
      <c r="G26" s="17"/>
      <c r="H26" s="17"/>
      <c r="I26" s="19"/>
      <c r="J26" s="19"/>
      <c r="K26" s="19"/>
      <c r="L26" s="19"/>
    </row>
    <row r="27" spans="1:12" x14ac:dyDescent="0.25">
      <c r="A27" s="1" t="s">
        <v>26</v>
      </c>
      <c r="B27" s="1" t="s">
        <v>181</v>
      </c>
      <c r="C27" s="1" t="s">
        <v>182</v>
      </c>
      <c r="D27" s="1">
        <v>2021</v>
      </c>
      <c r="E27" s="1">
        <v>2022</v>
      </c>
      <c r="F27" s="1">
        <v>2023</v>
      </c>
      <c r="G27" s="1">
        <v>2024</v>
      </c>
      <c r="H27" s="1">
        <v>2025</v>
      </c>
      <c r="I27" s="1" t="s">
        <v>63</v>
      </c>
      <c r="J27" s="1" t="s">
        <v>55</v>
      </c>
      <c r="K27" s="1" t="s">
        <v>64</v>
      </c>
      <c r="L27" s="1" t="s">
        <v>57</v>
      </c>
    </row>
    <row r="28" spans="1:12" x14ac:dyDescent="0.25">
      <c r="A28">
        <v>14.3</v>
      </c>
      <c r="B28" t="s">
        <v>262</v>
      </c>
      <c r="C28" t="s">
        <v>84</v>
      </c>
      <c r="D28" s="3">
        <v>1.1203000000000001</v>
      </c>
      <c r="E28" s="3">
        <v>1.0755999999999999</v>
      </c>
      <c r="F28" s="3">
        <v>1.1452</v>
      </c>
      <c r="G28" s="5">
        <v>1.0662</v>
      </c>
      <c r="H28" s="3">
        <v>1.0981000000000001</v>
      </c>
      <c r="I28" s="5">
        <f t="shared" ref="I28:I44" si="4">SUM(H28-G28)</f>
        <v>3.1900000000000039E-2</v>
      </c>
      <c r="J28" s="5">
        <f t="shared" ref="J28:J44" si="5">SUM(H28-G28)/G28</f>
        <v>2.9919339711123653E-2</v>
      </c>
      <c r="K28" s="5">
        <f t="shared" ref="K28:K44" si="6">SUM(H28-D28)</f>
        <v>-2.2199999999999998E-2</v>
      </c>
      <c r="L28" s="5">
        <f t="shared" ref="L28:L44" si="7">SUM(H28-D28)/D28</f>
        <v>-1.9816120681960186E-2</v>
      </c>
    </row>
    <row r="29" spans="1:12" x14ac:dyDescent="0.25">
      <c r="A29">
        <v>14.3</v>
      </c>
      <c r="B29" t="s">
        <v>262</v>
      </c>
      <c r="C29" t="s">
        <v>85</v>
      </c>
      <c r="D29" s="3">
        <v>1.2270000000000001</v>
      </c>
      <c r="E29" s="3">
        <v>1.0941000000000001</v>
      </c>
      <c r="F29" s="3">
        <v>1.3772</v>
      </c>
      <c r="G29" s="5">
        <v>1.1027</v>
      </c>
      <c r="H29" s="3">
        <v>1.1363000000000001</v>
      </c>
      <c r="I29" s="5">
        <f t="shared" si="4"/>
        <v>3.3600000000000074E-2</v>
      </c>
      <c r="J29" s="5">
        <f t="shared" si="5"/>
        <v>3.0470662918291532E-2</v>
      </c>
      <c r="K29" s="5">
        <f t="shared" si="6"/>
        <v>-9.0700000000000003E-2</v>
      </c>
      <c r="L29" s="5">
        <f t="shared" si="7"/>
        <v>-7.3920130399348E-2</v>
      </c>
    </row>
    <row r="30" spans="1:12" x14ac:dyDescent="0.25">
      <c r="A30">
        <v>14.3</v>
      </c>
      <c r="B30" t="s">
        <v>262</v>
      </c>
      <c r="C30" t="s">
        <v>86</v>
      </c>
      <c r="D30" s="3">
        <v>1.0960000000000001</v>
      </c>
      <c r="E30" s="3">
        <v>1.0569999999999999</v>
      </c>
      <c r="F30" s="3">
        <v>1.0803</v>
      </c>
      <c r="G30" s="5">
        <v>1.0396000000000001</v>
      </c>
      <c r="H30" s="3">
        <v>1.0610999999999999</v>
      </c>
      <c r="I30" s="5">
        <f t="shared" si="4"/>
        <v>2.1499999999999853E-2</v>
      </c>
      <c r="J30" s="5">
        <f t="shared" si="5"/>
        <v>2.0681031165832871E-2</v>
      </c>
      <c r="K30" s="5">
        <f t="shared" si="6"/>
        <v>-3.4900000000000153E-2</v>
      </c>
      <c r="L30" s="5">
        <f t="shared" si="7"/>
        <v>-3.1843065693430796E-2</v>
      </c>
    </row>
    <row r="31" spans="1:12" x14ac:dyDescent="0.25">
      <c r="A31">
        <v>14.3</v>
      </c>
      <c r="B31" t="s">
        <v>262</v>
      </c>
      <c r="C31" t="s">
        <v>87</v>
      </c>
      <c r="D31" s="3">
        <v>1.0660000000000001</v>
      </c>
      <c r="E31" s="3">
        <v>1.1462000000000001</v>
      </c>
      <c r="F31" s="3">
        <v>1.2022999999999999</v>
      </c>
      <c r="G31" s="5">
        <v>1.1249</v>
      </c>
      <c r="H31" s="3">
        <v>1.0972</v>
      </c>
      <c r="I31" s="5">
        <f t="shared" si="4"/>
        <v>-2.7700000000000058E-2</v>
      </c>
      <c r="J31" s="5">
        <f t="shared" si="5"/>
        <v>-2.4624411058760828E-2</v>
      </c>
      <c r="K31" s="5">
        <f t="shared" si="6"/>
        <v>3.1199999999999894E-2</v>
      </c>
      <c r="L31" s="5">
        <f t="shared" si="7"/>
        <v>2.926829268292673E-2</v>
      </c>
    </row>
    <row r="32" spans="1:12" x14ac:dyDescent="0.25">
      <c r="A32">
        <v>14.3</v>
      </c>
      <c r="B32" t="s">
        <v>262</v>
      </c>
      <c r="C32" t="s">
        <v>88</v>
      </c>
      <c r="D32" s="3">
        <v>1.131</v>
      </c>
      <c r="E32" s="3">
        <v>1.0986</v>
      </c>
      <c r="F32" s="3">
        <v>1.075</v>
      </c>
      <c r="G32" s="5">
        <v>1.2258</v>
      </c>
      <c r="H32" s="3">
        <v>1.1218999999999999</v>
      </c>
      <c r="I32" s="5">
        <f t="shared" si="4"/>
        <v>-0.1039000000000001</v>
      </c>
      <c r="J32" s="5">
        <f t="shared" si="5"/>
        <v>-8.4760972426170741E-2</v>
      </c>
      <c r="K32" s="5">
        <f t="shared" si="6"/>
        <v>-9.100000000000108E-3</v>
      </c>
      <c r="L32" s="5">
        <f t="shared" si="7"/>
        <v>-8.0459770114943482E-3</v>
      </c>
    </row>
    <row r="33" spans="1:12" x14ac:dyDescent="0.25">
      <c r="A33">
        <v>14.3</v>
      </c>
      <c r="B33" t="s">
        <v>262</v>
      </c>
      <c r="C33" t="s">
        <v>89</v>
      </c>
      <c r="D33" s="3">
        <v>0.995</v>
      </c>
      <c r="E33" s="3">
        <v>1.0606</v>
      </c>
      <c r="F33" s="3">
        <v>1.0185999999999999</v>
      </c>
      <c r="G33" s="5">
        <v>1.0448999999999999</v>
      </c>
      <c r="H33" s="3">
        <v>1.0908</v>
      </c>
      <c r="I33" s="5">
        <f t="shared" si="4"/>
        <v>4.5900000000000052E-2</v>
      </c>
      <c r="J33" s="5">
        <f t="shared" si="5"/>
        <v>4.3927648578811422E-2</v>
      </c>
      <c r="K33" s="5">
        <f t="shared" si="6"/>
        <v>9.5799999999999996E-2</v>
      </c>
      <c r="L33" s="5">
        <f t="shared" si="7"/>
        <v>9.6281407035175876E-2</v>
      </c>
    </row>
    <row r="34" spans="1:12" x14ac:dyDescent="0.25">
      <c r="A34">
        <v>14.3</v>
      </c>
      <c r="B34" t="s">
        <v>262</v>
      </c>
      <c r="C34" t="s">
        <v>90</v>
      </c>
      <c r="D34" s="3">
        <v>1.2170000000000001</v>
      </c>
      <c r="E34" s="3">
        <v>1.1052</v>
      </c>
      <c r="F34" s="3">
        <v>1.1234</v>
      </c>
      <c r="G34" s="5">
        <v>1.0954999999999999</v>
      </c>
      <c r="H34" s="3">
        <v>1.0679000000000001</v>
      </c>
      <c r="I34" s="5">
        <f t="shared" si="4"/>
        <v>-2.7599999999999847E-2</v>
      </c>
      <c r="J34" s="5">
        <f t="shared" si="5"/>
        <v>-2.5193975353719623E-2</v>
      </c>
      <c r="K34" s="5">
        <f t="shared" si="6"/>
        <v>-0.14910000000000001</v>
      </c>
      <c r="L34" s="5">
        <f t="shared" si="7"/>
        <v>-0.12251437962202136</v>
      </c>
    </row>
    <row r="35" spans="1:12" x14ac:dyDescent="0.25">
      <c r="A35">
        <v>14.3</v>
      </c>
      <c r="B35" t="s">
        <v>262</v>
      </c>
      <c r="C35" t="s">
        <v>39</v>
      </c>
      <c r="D35" s="3">
        <v>1.0189999999999999</v>
      </c>
      <c r="E35" s="3">
        <v>1.0029999999999999</v>
      </c>
      <c r="F35" s="3">
        <v>1.0237000000000001</v>
      </c>
      <c r="G35" s="5">
        <v>1.0233000000000001</v>
      </c>
      <c r="H35" s="3">
        <v>1.0363</v>
      </c>
      <c r="I35" s="5">
        <f t="shared" si="4"/>
        <v>1.2999999999999901E-2</v>
      </c>
      <c r="J35" s="5">
        <f t="shared" si="5"/>
        <v>1.270399687286221E-2</v>
      </c>
      <c r="K35" s="5">
        <f t="shared" si="6"/>
        <v>1.7300000000000093E-2</v>
      </c>
      <c r="L35" s="5">
        <f t="shared" si="7"/>
        <v>1.69774288518156E-2</v>
      </c>
    </row>
    <row r="36" spans="1:12" x14ac:dyDescent="0.25">
      <c r="A36">
        <v>14.3</v>
      </c>
      <c r="B36" t="s">
        <v>262</v>
      </c>
      <c r="C36" t="s">
        <v>92</v>
      </c>
      <c r="D36" s="3">
        <v>1.0509999999999999</v>
      </c>
      <c r="E36" s="3">
        <v>1.04</v>
      </c>
      <c r="F36" s="3">
        <v>1.0652999999999999</v>
      </c>
      <c r="G36" s="5">
        <v>1.0589999999999999</v>
      </c>
      <c r="H36" s="3">
        <v>1.0714999999999999</v>
      </c>
      <c r="I36" s="5">
        <f t="shared" si="4"/>
        <v>1.2499999999999956E-2</v>
      </c>
      <c r="J36" s="5">
        <f t="shared" si="5"/>
        <v>1.1803588290840375E-2</v>
      </c>
      <c r="K36" s="5">
        <f t="shared" si="6"/>
        <v>2.0499999999999963E-2</v>
      </c>
      <c r="L36" s="5">
        <f t="shared" si="7"/>
        <v>1.9505233111322514E-2</v>
      </c>
    </row>
    <row r="37" spans="1:12" x14ac:dyDescent="0.25">
      <c r="A37">
        <v>14.3</v>
      </c>
      <c r="B37" t="s">
        <v>262</v>
      </c>
      <c r="C37" t="s">
        <v>91</v>
      </c>
      <c r="D37" s="3">
        <v>1.0429999999999999</v>
      </c>
      <c r="E37" s="3">
        <v>0.96630000000000005</v>
      </c>
      <c r="F37" s="3">
        <v>1.0036</v>
      </c>
      <c r="G37" s="5">
        <v>1.1735</v>
      </c>
      <c r="H37" s="3">
        <v>1.0730999999999999</v>
      </c>
      <c r="I37" s="5">
        <f t="shared" si="4"/>
        <v>-0.10040000000000004</v>
      </c>
      <c r="J37" s="5">
        <f t="shared" si="5"/>
        <v>-8.5556028973157255E-2</v>
      </c>
      <c r="K37" s="5">
        <f t="shared" si="6"/>
        <v>3.0100000000000016E-2</v>
      </c>
      <c r="L37" s="5">
        <f t="shared" si="7"/>
        <v>2.8859060402684582E-2</v>
      </c>
    </row>
    <row r="38" spans="1:12" x14ac:dyDescent="0.25">
      <c r="A38">
        <v>14.3</v>
      </c>
      <c r="B38" t="s">
        <v>262</v>
      </c>
      <c r="C38" t="s">
        <v>41</v>
      </c>
      <c r="D38" s="3">
        <v>1.0874999999999999</v>
      </c>
      <c r="E38" s="3">
        <v>1.0068999999999999</v>
      </c>
      <c r="F38" s="3">
        <v>1.093</v>
      </c>
      <c r="G38" s="5">
        <v>1.1285000000000001</v>
      </c>
      <c r="H38" s="3">
        <v>1.113</v>
      </c>
      <c r="I38" s="5">
        <f t="shared" si="4"/>
        <v>-1.5500000000000069E-2</v>
      </c>
      <c r="J38" s="5">
        <f t="shared" si="5"/>
        <v>-1.3735046521931828E-2</v>
      </c>
      <c r="K38" s="5">
        <f t="shared" si="6"/>
        <v>2.5500000000000078E-2</v>
      </c>
      <c r="L38" s="5">
        <f t="shared" si="7"/>
        <v>2.3448275862069039E-2</v>
      </c>
    </row>
    <row r="39" spans="1:12" x14ac:dyDescent="0.25">
      <c r="A39">
        <v>14.3</v>
      </c>
      <c r="B39" t="s">
        <v>262</v>
      </c>
      <c r="C39" t="s">
        <v>93</v>
      </c>
      <c r="D39" s="3">
        <v>1.1220000000000001</v>
      </c>
      <c r="E39" s="3">
        <v>1.0409999999999999</v>
      </c>
      <c r="F39" s="3">
        <v>0.99709999999999999</v>
      </c>
      <c r="G39" s="5">
        <v>1.0379</v>
      </c>
      <c r="H39" s="3">
        <v>1.0027999999999999</v>
      </c>
      <c r="I39" s="5">
        <f t="shared" si="4"/>
        <v>-3.5100000000000131E-2</v>
      </c>
      <c r="J39" s="5">
        <f t="shared" si="5"/>
        <v>-3.3818286925522814E-2</v>
      </c>
      <c r="K39" s="5">
        <f t="shared" si="6"/>
        <v>-0.11920000000000019</v>
      </c>
      <c r="L39" s="5">
        <f t="shared" si="7"/>
        <v>-0.10623885918003581</v>
      </c>
    </row>
    <row r="40" spans="1:12" x14ac:dyDescent="0.25">
      <c r="A40">
        <v>14.3</v>
      </c>
      <c r="B40" t="s">
        <v>262</v>
      </c>
      <c r="C40" t="s">
        <v>94</v>
      </c>
      <c r="D40" s="3">
        <v>1.113</v>
      </c>
      <c r="E40" s="3">
        <v>1.018</v>
      </c>
      <c r="F40" s="3">
        <v>1.0195000000000001</v>
      </c>
      <c r="G40" s="5">
        <v>1.0084</v>
      </c>
      <c r="H40" s="3">
        <v>1.0806</v>
      </c>
      <c r="I40" s="5">
        <f t="shared" si="4"/>
        <v>7.2200000000000042E-2</v>
      </c>
      <c r="J40" s="5">
        <f t="shared" si="5"/>
        <v>7.1598571995240029E-2</v>
      </c>
      <c r="K40" s="5">
        <f t="shared" si="6"/>
        <v>-3.2399999999999984E-2</v>
      </c>
      <c r="L40" s="5">
        <f t="shared" si="7"/>
        <v>-2.911051212938004E-2</v>
      </c>
    </row>
    <row r="41" spans="1:12" x14ac:dyDescent="0.25">
      <c r="A41">
        <v>14.3</v>
      </c>
      <c r="B41" t="s">
        <v>262</v>
      </c>
      <c r="C41" t="s">
        <v>95</v>
      </c>
      <c r="D41" s="3">
        <v>1.0773999999999999</v>
      </c>
      <c r="E41" s="3">
        <v>1.0713999999999999</v>
      </c>
      <c r="F41" s="3">
        <v>1</v>
      </c>
      <c r="G41" s="5">
        <v>0.88560000000000005</v>
      </c>
      <c r="H41" s="3">
        <v>1.1299999999999999</v>
      </c>
      <c r="I41" s="5">
        <f t="shared" si="4"/>
        <v>0.24439999999999984</v>
      </c>
      <c r="J41" s="5">
        <f t="shared" si="5"/>
        <v>0.27597109304426359</v>
      </c>
      <c r="K41" s="5">
        <f t="shared" si="6"/>
        <v>5.259999999999998E-2</v>
      </c>
      <c r="L41" s="5">
        <f t="shared" si="7"/>
        <v>4.8821236309634287E-2</v>
      </c>
    </row>
    <row r="42" spans="1:12" x14ac:dyDescent="0.25">
      <c r="A42">
        <v>14.3</v>
      </c>
      <c r="B42" t="s">
        <v>262</v>
      </c>
      <c r="C42" t="s">
        <v>96</v>
      </c>
      <c r="D42" s="3">
        <v>1.1162000000000001</v>
      </c>
      <c r="E42" s="3">
        <v>1.0991</v>
      </c>
      <c r="F42" s="3">
        <v>1.1533</v>
      </c>
      <c r="G42" s="5">
        <v>1.1569</v>
      </c>
      <c r="H42" s="3">
        <v>1.1740999999999999</v>
      </c>
      <c r="I42" s="5">
        <f t="shared" si="4"/>
        <v>1.7199999999999882E-2</v>
      </c>
      <c r="J42" s="5">
        <f t="shared" si="5"/>
        <v>1.4867317832137506E-2</v>
      </c>
      <c r="K42" s="5">
        <f t="shared" si="6"/>
        <v>5.789999999999984E-2</v>
      </c>
      <c r="L42" s="5">
        <f t="shared" si="7"/>
        <v>5.187242429672087E-2</v>
      </c>
    </row>
    <row r="43" spans="1:12" x14ac:dyDescent="0.25">
      <c r="A43">
        <v>14.3</v>
      </c>
      <c r="B43" t="s">
        <v>262</v>
      </c>
      <c r="C43" t="s">
        <v>97</v>
      </c>
      <c r="D43" s="3">
        <v>1.2806</v>
      </c>
      <c r="E43" s="3">
        <v>0.88439999999999996</v>
      </c>
      <c r="F43" s="3">
        <v>1.1036999999999999</v>
      </c>
      <c r="G43" s="5">
        <v>1.1226</v>
      </c>
      <c r="H43" s="3">
        <v>1.1181000000000001</v>
      </c>
      <c r="I43" s="5">
        <f t="shared" si="4"/>
        <v>-4.4999999999999485E-3</v>
      </c>
      <c r="J43" s="5">
        <f t="shared" si="5"/>
        <v>-4.0085515766969072E-3</v>
      </c>
      <c r="K43" s="5">
        <f t="shared" si="6"/>
        <v>-0.16249999999999987</v>
      </c>
      <c r="L43" s="5">
        <f t="shared" si="7"/>
        <v>-0.12689364360456026</v>
      </c>
    </row>
    <row r="44" spans="1:12" x14ac:dyDescent="0.25">
      <c r="A44">
        <v>14.3</v>
      </c>
      <c r="B44" t="s">
        <v>262</v>
      </c>
      <c r="C44" t="s">
        <v>98</v>
      </c>
      <c r="D44" s="3">
        <v>1.085</v>
      </c>
      <c r="E44" s="3">
        <v>1.0940000000000001</v>
      </c>
      <c r="F44" s="3">
        <v>1.1185</v>
      </c>
      <c r="G44" s="5">
        <v>1.1254</v>
      </c>
      <c r="H44" s="3">
        <v>1.1677</v>
      </c>
      <c r="I44" s="5">
        <f t="shared" si="4"/>
        <v>4.2300000000000004E-2</v>
      </c>
      <c r="J44" s="5">
        <f t="shared" si="5"/>
        <v>3.7586635862804342E-2</v>
      </c>
      <c r="K44" s="5">
        <f t="shared" si="6"/>
        <v>8.2699999999999996E-2</v>
      </c>
      <c r="L44" s="5">
        <f t="shared" si="7"/>
        <v>7.6221198156682032E-2</v>
      </c>
    </row>
    <row r="45" spans="1:12" x14ac:dyDescent="0.25">
      <c r="D45" s="3"/>
      <c r="E45" s="3"/>
      <c r="F45" s="3"/>
      <c r="G45" s="3"/>
      <c r="H45" s="3"/>
    </row>
    <row r="46" spans="1:12" ht="18.75" x14ac:dyDescent="0.3">
      <c r="A46" s="36" t="s">
        <v>184</v>
      </c>
      <c r="D46" s="3"/>
      <c r="E46" s="3"/>
      <c r="F46" s="3"/>
      <c r="G46" s="3"/>
      <c r="H46" s="3"/>
    </row>
    <row r="48" spans="1:12" x14ac:dyDescent="0.25">
      <c r="A48" s="7" t="s">
        <v>264</v>
      </c>
      <c r="B48" s="7"/>
      <c r="C48" s="7"/>
      <c r="D48" s="7"/>
      <c r="E48" s="7"/>
      <c r="F48" s="7"/>
      <c r="G48" s="7"/>
      <c r="H48" s="7"/>
      <c r="I48" s="19"/>
      <c r="J48" s="19"/>
      <c r="K48" s="19"/>
      <c r="L48" s="19"/>
    </row>
    <row r="49" spans="1:12" x14ac:dyDescent="0.25">
      <c r="A49" s="1" t="s">
        <v>26</v>
      </c>
      <c r="B49" s="1" t="s">
        <v>215</v>
      </c>
      <c r="C49" s="1" t="s">
        <v>262</v>
      </c>
      <c r="D49" s="1">
        <v>2021</v>
      </c>
      <c r="E49" s="1">
        <v>2022</v>
      </c>
      <c r="F49" s="1">
        <v>2023</v>
      </c>
      <c r="G49" s="1">
        <v>2024</v>
      </c>
      <c r="H49" s="1">
        <v>2025</v>
      </c>
      <c r="I49" s="1" t="s">
        <v>63</v>
      </c>
      <c r="J49" s="1" t="s">
        <v>55</v>
      </c>
      <c r="K49" s="1" t="s">
        <v>64</v>
      </c>
      <c r="L49" s="1" t="s">
        <v>57</v>
      </c>
    </row>
    <row r="50" spans="1:12" x14ac:dyDescent="0.25">
      <c r="A50">
        <v>4.3</v>
      </c>
      <c r="B50" t="s">
        <v>187</v>
      </c>
      <c r="C50" t="s">
        <v>84</v>
      </c>
      <c r="D50" s="3">
        <v>0.372</v>
      </c>
      <c r="E50" s="3">
        <v>0.41699999999999998</v>
      </c>
      <c r="F50" s="3">
        <v>0.34239999999999998</v>
      </c>
      <c r="G50" s="3">
        <v>0.42349999999999999</v>
      </c>
      <c r="H50" s="3">
        <v>0.3528</v>
      </c>
      <c r="I50" s="5">
        <f t="shared" ref="I50:I66" si="8">SUM(H50-G50)</f>
        <v>-7.0699999999999985E-2</v>
      </c>
      <c r="J50" s="5">
        <f t="shared" ref="J50:J66" si="9">SUM(H50-G50)/G50</f>
        <v>-0.16694214876033056</v>
      </c>
      <c r="K50" s="5">
        <f t="shared" ref="K50:K66" si="10">SUM(H50-D50)</f>
        <v>-1.9199999999999995E-2</v>
      </c>
      <c r="L50" s="5">
        <f t="shared" ref="L50:L66" si="11">SUM(H50-D50)/D50</f>
        <v>-5.1612903225806438E-2</v>
      </c>
    </row>
    <row r="51" spans="1:12" x14ac:dyDescent="0.25">
      <c r="A51">
        <v>4.3</v>
      </c>
      <c r="B51" t="s">
        <v>187</v>
      </c>
      <c r="C51" t="s">
        <v>85</v>
      </c>
      <c r="D51" s="3">
        <v>0.49320000000000003</v>
      </c>
      <c r="E51" s="3">
        <v>0.44690000000000002</v>
      </c>
      <c r="F51" s="3">
        <v>0.4501</v>
      </c>
      <c r="G51" s="3">
        <v>0.4854</v>
      </c>
      <c r="H51" s="3">
        <v>0.49409999999999998</v>
      </c>
      <c r="I51" s="5">
        <f t="shared" si="8"/>
        <v>8.6999999999999855E-3</v>
      </c>
      <c r="J51" s="5">
        <f t="shared" si="9"/>
        <v>1.7923362175525311E-2</v>
      </c>
      <c r="K51" s="5">
        <f t="shared" si="10"/>
        <v>8.9999999999995639E-4</v>
      </c>
      <c r="L51" s="5">
        <f t="shared" si="11"/>
        <v>1.8248175182480867E-3</v>
      </c>
    </row>
    <row r="52" spans="1:12" x14ac:dyDescent="0.25">
      <c r="A52">
        <v>4.3</v>
      </c>
      <c r="B52" t="s">
        <v>187</v>
      </c>
      <c r="C52" t="s">
        <v>86</v>
      </c>
      <c r="D52" s="3">
        <v>0.32990000000000003</v>
      </c>
      <c r="E52" s="3">
        <v>0.3337</v>
      </c>
      <c r="F52" s="3">
        <v>0.29470000000000002</v>
      </c>
      <c r="G52" s="3">
        <v>0.29099999999999998</v>
      </c>
      <c r="H52" s="3">
        <v>0.2843</v>
      </c>
      <c r="I52" s="5">
        <f t="shared" si="8"/>
        <v>-6.6999999999999837E-3</v>
      </c>
      <c r="J52" s="5">
        <f t="shared" si="9"/>
        <v>-2.3024054982817815E-2</v>
      </c>
      <c r="K52" s="5">
        <f t="shared" si="10"/>
        <v>-4.5600000000000029E-2</v>
      </c>
      <c r="L52" s="5">
        <f t="shared" si="11"/>
        <v>-0.13822370415277366</v>
      </c>
    </row>
    <row r="53" spans="1:12" x14ac:dyDescent="0.25">
      <c r="A53">
        <v>4.3</v>
      </c>
      <c r="B53" t="s">
        <v>187</v>
      </c>
      <c r="C53" t="s">
        <v>87</v>
      </c>
      <c r="D53" s="3">
        <v>0.35809999999999997</v>
      </c>
      <c r="E53" s="3">
        <v>0.40039999999999998</v>
      </c>
      <c r="F53" s="3">
        <v>0.44169999999999998</v>
      </c>
      <c r="G53" s="3">
        <v>0.44469999999999998</v>
      </c>
      <c r="H53" s="3">
        <v>0.43240000000000001</v>
      </c>
      <c r="I53" s="5">
        <f t="shared" si="8"/>
        <v>-1.2299999999999978E-2</v>
      </c>
      <c r="J53" s="5">
        <f t="shared" si="9"/>
        <v>-2.7659096019788571E-2</v>
      </c>
      <c r="K53" s="5">
        <f t="shared" si="10"/>
        <v>7.4300000000000033E-2</v>
      </c>
      <c r="L53" s="5">
        <f t="shared" si="11"/>
        <v>0.20748394303267254</v>
      </c>
    </row>
    <row r="54" spans="1:12" x14ac:dyDescent="0.25">
      <c r="A54">
        <v>4.3</v>
      </c>
      <c r="B54" t="s">
        <v>187</v>
      </c>
      <c r="C54" t="s">
        <v>88</v>
      </c>
      <c r="D54" s="3">
        <v>0.48449999999999999</v>
      </c>
      <c r="E54" s="3">
        <v>0.43559999999999999</v>
      </c>
      <c r="F54" s="3">
        <v>0.39319999999999999</v>
      </c>
      <c r="G54" s="3">
        <v>0.45229999999999998</v>
      </c>
      <c r="H54" s="3">
        <v>0.47339999999999999</v>
      </c>
      <c r="I54" s="5">
        <f t="shared" si="8"/>
        <v>2.1100000000000008E-2</v>
      </c>
      <c r="J54" s="5">
        <f t="shared" si="9"/>
        <v>4.6650453239000682E-2</v>
      </c>
      <c r="K54" s="5">
        <f t="shared" si="10"/>
        <v>-1.1099999999999999E-2</v>
      </c>
      <c r="L54" s="5">
        <f t="shared" si="11"/>
        <v>-2.2910216718266253E-2</v>
      </c>
    </row>
    <row r="55" spans="1:12" x14ac:dyDescent="0.25">
      <c r="A55">
        <v>4.3</v>
      </c>
      <c r="B55" t="s">
        <v>187</v>
      </c>
      <c r="C55" t="s">
        <v>89</v>
      </c>
      <c r="D55" s="3">
        <v>0.4904</v>
      </c>
      <c r="E55" s="3">
        <v>0.45300000000000001</v>
      </c>
      <c r="F55" s="3">
        <v>0.46899999999999997</v>
      </c>
      <c r="G55" s="3">
        <v>0.45</v>
      </c>
      <c r="H55" s="3">
        <v>0.46560000000000001</v>
      </c>
      <c r="I55" s="5">
        <f t="shared" si="8"/>
        <v>1.5600000000000003E-2</v>
      </c>
      <c r="J55" s="5">
        <f t="shared" si="9"/>
        <v>3.4666666666666672E-2</v>
      </c>
      <c r="K55" s="5">
        <f t="shared" si="10"/>
        <v>-2.4799999999999989E-2</v>
      </c>
      <c r="L55" s="5">
        <f t="shared" si="11"/>
        <v>-5.0570962479608461E-2</v>
      </c>
    </row>
    <row r="56" spans="1:12" x14ac:dyDescent="0.25">
      <c r="A56">
        <v>4.3</v>
      </c>
      <c r="B56" t="s">
        <v>187</v>
      </c>
      <c r="C56" t="s">
        <v>90</v>
      </c>
      <c r="D56" s="3">
        <v>0.34050000000000002</v>
      </c>
      <c r="E56" s="3">
        <v>0.25590000000000002</v>
      </c>
      <c r="F56" s="3">
        <v>0.224</v>
      </c>
      <c r="G56" s="3">
        <v>0.29449999999999998</v>
      </c>
      <c r="H56" s="3">
        <v>0.3397</v>
      </c>
      <c r="I56" s="5">
        <f t="shared" si="8"/>
        <v>4.5200000000000018E-2</v>
      </c>
      <c r="J56" s="5">
        <f t="shared" si="9"/>
        <v>0.15348047538200346</v>
      </c>
      <c r="K56" s="5">
        <f t="shared" si="10"/>
        <v>-8.0000000000002292E-4</v>
      </c>
      <c r="L56" s="5">
        <f t="shared" si="11"/>
        <v>-2.3494860499266457E-3</v>
      </c>
    </row>
    <row r="57" spans="1:12" x14ac:dyDescent="0.25">
      <c r="A57">
        <v>4.3</v>
      </c>
      <c r="B57" t="s">
        <v>187</v>
      </c>
      <c r="C57" t="s">
        <v>39</v>
      </c>
      <c r="D57" s="3">
        <v>0.32300000000000001</v>
      </c>
      <c r="E57" s="3">
        <v>0.33160000000000001</v>
      </c>
      <c r="F57" s="3">
        <v>0.33560000000000001</v>
      </c>
      <c r="G57" s="3">
        <v>0.32879999999999998</v>
      </c>
      <c r="H57" s="3">
        <v>0.3483</v>
      </c>
      <c r="I57" s="5">
        <f t="shared" si="8"/>
        <v>1.9500000000000017E-2</v>
      </c>
      <c r="J57" s="5">
        <f t="shared" si="9"/>
        <v>5.9306569343065753E-2</v>
      </c>
      <c r="K57" s="5">
        <f t="shared" si="10"/>
        <v>2.5299999999999989E-2</v>
      </c>
      <c r="L57" s="5">
        <f t="shared" si="11"/>
        <v>7.8328173374612967E-2</v>
      </c>
    </row>
    <row r="58" spans="1:12" x14ac:dyDescent="0.25">
      <c r="A58">
        <v>4.3</v>
      </c>
      <c r="B58" t="s">
        <v>187</v>
      </c>
      <c r="C58" t="s">
        <v>92</v>
      </c>
      <c r="D58" s="3">
        <v>0.42099999999999999</v>
      </c>
      <c r="E58" s="3">
        <v>0.42349999999999999</v>
      </c>
      <c r="F58" s="3">
        <v>0.42249999999999999</v>
      </c>
      <c r="G58" s="3">
        <v>0.42770000000000002</v>
      </c>
      <c r="H58" s="3">
        <v>0.46489999999999998</v>
      </c>
      <c r="I58" s="5">
        <f t="shared" si="8"/>
        <v>3.7199999999999955E-2</v>
      </c>
      <c r="J58" s="5">
        <f t="shared" si="9"/>
        <v>8.6976852934299631E-2</v>
      </c>
      <c r="K58" s="5">
        <f t="shared" si="10"/>
        <v>4.3899999999999995E-2</v>
      </c>
      <c r="L58" s="5">
        <f t="shared" si="11"/>
        <v>0.10427553444180522</v>
      </c>
    </row>
    <row r="59" spans="1:12" x14ac:dyDescent="0.25">
      <c r="A59">
        <v>4.3</v>
      </c>
      <c r="B59" t="s">
        <v>187</v>
      </c>
      <c r="C59" t="s">
        <v>91</v>
      </c>
      <c r="D59" s="3">
        <v>0.4209</v>
      </c>
      <c r="E59" s="3">
        <v>0.41</v>
      </c>
      <c r="F59" s="3">
        <v>0.4274</v>
      </c>
      <c r="G59" s="3">
        <v>0.35770000000000002</v>
      </c>
      <c r="H59" s="3">
        <v>0.2959</v>
      </c>
      <c r="I59" s="5">
        <f t="shared" si="8"/>
        <v>-6.1800000000000022E-2</v>
      </c>
      <c r="J59" s="5">
        <f t="shared" si="9"/>
        <v>-0.17277047805423545</v>
      </c>
      <c r="K59" s="5">
        <f t="shared" si="10"/>
        <v>-0.125</v>
      </c>
      <c r="L59" s="5">
        <f t="shared" si="11"/>
        <v>-0.29698265621287717</v>
      </c>
    </row>
    <row r="60" spans="1:12" x14ac:dyDescent="0.25">
      <c r="A60">
        <v>4.3</v>
      </c>
      <c r="B60" t="s">
        <v>187</v>
      </c>
      <c r="C60" t="s">
        <v>41</v>
      </c>
      <c r="D60" s="3">
        <v>0.44600000000000001</v>
      </c>
      <c r="E60" s="3">
        <v>0.39100000000000001</v>
      </c>
      <c r="F60" s="3">
        <v>0.39479999999999998</v>
      </c>
      <c r="G60" s="3">
        <v>0.38129999999999997</v>
      </c>
      <c r="H60" s="3">
        <v>0.40710000000000002</v>
      </c>
      <c r="I60" s="5">
        <f t="shared" si="8"/>
        <v>2.5800000000000045E-2</v>
      </c>
      <c r="J60" s="5">
        <f t="shared" si="9"/>
        <v>6.7663257277734187E-2</v>
      </c>
      <c r="K60" s="5">
        <f t="shared" si="10"/>
        <v>-3.889999999999999E-2</v>
      </c>
      <c r="L60" s="5">
        <f t="shared" si="11"/>
        <v>-8.7219730941704016E-2</v>
      </c>
    </row>
    <row r="61" spans="1:12" x14ac:dyDescent="0.25">
      <c r="A61">
        <v>4.3</v>
      </c>
      <c r="B61" t="s">
        <v>187</v>
      </c>
      <c r="C61" t="s">
        <v>93</v>
      </c>
      <c r="D61" s="3">
        <v>0.38679999999999998</v>
      </c>
      <c r="E61" s="3">
        <v>0.35630000000000001</v>
      </c>
      <c r="F61" s="3">
        <v>0.38200000000000001</v>
      </c>
      <c r="G61" s="3">
        <v>0.39119999999999999</v>
      </c>
      <c r="H61" s="3">
        <v>0.39560000000000001</v>
      </c>
      <c r="I61" s="5">
        <f t="shared" si="8"/>
        <v>4.400000000000015E-3</v>
      </c>
      <c r="J61" s="5">
        <f t="shared" si="9"/>
        <v>1.1247443762781225E-2</v>
      </c>
      <c r="K61" s="5">
        <f t="shared" si="10"/>
        <v>8.80000000000003E-3</v>
      </c>
      <c r="L61" s="5">
        <f t="shared" si="11"/>
        <v>2.2750775594622623E-2</v>
      </c>
    </row>
    <row r="62" spans="1:12" x14ac:dyDescent="0.25">
      <c r="A62">
        <v>4.3</v>
      </c>
      <c r="B62" t="s">
        <v>187</v>
      </c>
      <c r="C62" t="s">
        <v>94</v>
      </c>
      <c r="D62" s="3">
        <v>0.45269999999999999</v>
      </c>
      <c r="E62" s="3">
        <v>0.4209</v>
      </c>
      <c r="F62" s="3">
        <v>0.42630000000000001</v>
      </c>
      <c r="G62" s="3">
        <v>0.46820000000000001</v>
      </c>
      <c r="H62" s="3">
        <v>0.47460000000000002</v>
      </c>
      <c r="I62" s="5">
        <f t="shared" si="8"/>
        <v>6.4000000000000168E-3</v>
      </c>
      <c r="J62" s="5">
        <f t="shared" si="9"/>
        <v>1.3669372063220881E-2</v>
      </c>
      <c r="K62" s="5">
        <f t="shared" si="10"/>
        <v>2.1900000000000031E-2</v>
      </c>
      <c r="L62" s="5">
        <f t="shared" si="11"/>
        <v>4.8376408217362561E-2</v>
      </c>
    </row>
    <row r="63" spans="1:12" x14ac:dyDescent="0.25">
      <c r="A63">
        <v>4.3</v>
      </c>
      <c r="B63" t="s">
        <v>187</v>
      </c>
      <c r="C63" t="s">
        <v>95</v>
      </c>
      <c r="D63" s="3">
        <v>0.2596</v>
      </c>
      <c r="E63" s="3">
        <v>0.34439999999999998</v>
      </c>
      <c r="F63" s="3">
        <v>0.2382</v>
      </c>
      <c r="G63" s="3">
        <v>0.28089999999999998</v>
      </c>
      <c r="H63" s="3">
        <v>0.32200000000000001</v>
      </c>
      <c r="I63" s="5">
        <f t="shared" si="8"/>
        <v>4.1100000000000025E-2</v>
      </c>
      <c r="J63" s="5">
        <f t="shared" si="9"/>
        <v>0.14631541473834114</v>
      </c>
      <c r="K63" s="5">
        <f t="shared" si="10"/>
        <v>6.2400000000000011E-2</v>
      </c>
      <c r="L63" s="5">
        <f t="shared" si="11"/>
        <v>0.24036979969183364</v>
      </c>
    </row>
    <row r="64" spans="1:12" x14ac:dyDescent="0.25">
      <c r="A64">
        <v>4.3</v>
      </c>
      <c r="B64" t="s">
        <v>187</v>
      </c>
      <c r="C64" t="s">
        <v>96</v>
      </c>
      <c r="D64" s="3">
        <v>0.26800000000000002</v>
      </c>
      <c r="E64" s="3">
        <v>0.26</v>
      </c>
      <c r="F64" s="3">
        <v>0.29630000000000001</v>
      </c>
      <c r="G64" s="3">
        <v>0.28210000000000002</v>
      </c>
      <c r="H64" s="3">
        <v>0.27500000000000002</v>
      </c>
      <c r="I64" s="5">
        <f t="shared" si="8"/>
        <v>-7.0999999999999952E-3</v>
      </c>
      <c r="J64" s="5">
        <f t="shared" si="9"/>
        <v>-2.5168380007089666E-2</v>
      </c>
      <c r="K64" s="5">
        <f t="shared" si="10"/>
        <v>7.0000000000000062E-3</v>
      </c>
      <c r="L64" s="5">
        <f t="shared" si="11"/>
        <v>2.611940298507465E-2</v>
      </c>
    </row>
    <row r="65" spans="1:12" x14ac:dyDescent="0.25">
      <c r="A65">
        <v>4.3</v>
      </c>
      <c r="B65" t="s">
        <v>187</v>
      </c>
      <c r="C65" t="s">
        <v>97</v>
      </c>
      <c r="D65" s="3">
        <v>0.45960000000000001</v>
      </c>
      <c r="E65" s="3">
        <v>0.375</v>
      </c>
      <c r="F65" s="3">
        <v>0.36609999999999998</v>
      </c>
      <c r="G65" s="3">
        <v>0.38290000000000002</v>
      </c>
      <c r="H65" s="3">
        <v>0.5333</v>
      </c>
      <c r="I65" s="5">
        <f t="shared" si="8"/>
        <v>0.15039999999999998</v>
      </c>
      <c r="J65" s="5">
        <f t="shared" si="9"/>
        <v>0.39279185165839636</v>
      </c>
      <c r="K65" s="5">
        <f t="shared" si="10"/>
        <v>7.3699999999999988E-2</v>
      </c>
      <c r="L65" s="5">
        <f t="shared" si="11"/>
        <v>0.16035683202785028</v>
      </c>
    </row>
    <row r="66" spans="1:12" x14ac:dyDescent="0.25">
      <c r="A66">
        <v>4.3</v>
      </c>
      <c r="B66" t="s">
        <v>187</v>
      </c>
      <c r="C66" t="s">
        <v>98</v>
      </c>
      <c r="D66" s="3">
        <v>0.31680000000000003</v>
      </c>
      <c r="E66" s="3">
        <v>0.28449999999999998</v>
      </c>
      <c r="F66" s="3">
        <v>0.252</v>
      </c>
      <c r="G66" s="3">
        <v>0.26440000000000002</v>
      </c>
      <c r="H66" s="3">
        <v>0.31759999999999999</v>
      </c>
      <c r="I66" s="5">
        <f t="shared" si="8"/>
        <v>5.319999999999997E-2</v>
      </c>
      <c r="J66" s="5">
        <f t="shared" si="9"/>
        <v>0.20121028744326763</v>
      </c>
      <c r="K66" s="5">
        <f t="shared" si="10"/>
        <v>7.999999999999674E-4</v>
      </c>
      <c r="L66" s="5">
        <f t="shared" si="11"/>
        <v>2.5252525252524223E-3</v>
      </c>
    </row>
    <row r="67" spans="1:12" x14ac:dyDescent="0.25">
      <c r="A67" s="1"/>
      <c r="B67" s="1"/>
      <c r="C67" s="1"/>
      <c r="D67" s="1"/>
      <c r="E67" s="1"/>
      <c r="F67" s="1"/>
      <c r="G67" s="1"/>
      <c r="H67" s="1"/>
    </row>
    <row r="68" spans="1:12" x14ac:dyDescent="0.25">
      <c r="A68" s="7" t="s">
        <v>265</v>
      </c>
      <c r="B68" s="11"/>
      <c r="C68" s="11"/>
      <c r="D68" s="11"/>
      <c r="E68" s="11"/>
      <c r="F68" s="11"/>
      <c r="G68" s="11"/>
      <c r="H68" s="11"/>
      <c r="I68" s="19"/>
      <c r="J68" s="19"/>
      <c r="K68" s="19"/>
      <c r="L68" s="19"/>
    </row>
    <row r="69" spans="1:12" x14ac:dyDescent="0.25">
      <c r="A69" s="1" t="s">
        <v>26</v>
      </c>
      <c r="B69" s="1" t="s">
        <v>215</v>
      </c>
      <c r="C69" s="1" t="s">
        <v>262</v>
      </c>
      <c r="D69" s="1">
        <v>2021</v>
      </c>
      <c r="E69" s="1">
        <v>2022</v>
      </c>
      <c r="F69" s="1">
        <v>2023</v>
      </c>
      <c r="G69" s="1">
        <v>2024</v>
      </c>
      <c r="H69" s="1">
        <v>2025</v>
      </c>
      <c r="I69" s="1" t="s">
        <v>63</v>
      </c>
      <c r="J69" s="1" t="s">
        <v>55</v>
      </c>
      <c r="K69" s="1" t="s">
        <v>64</v>
      </c>
      <c r="L69" s="1" t="s">
        <v>57</v>
      </c>
    </row>
    <row r="70" spans="1:12" x14ac:dyDescent="0.25">
      <c r="A70">
        <v>5.3</v>
      </c>
      <c r="B70" t="s">
        <v>189</v>
      </c>
      <c r="C70" t="s">
        <v>84</v>
      </c>
      <c r="D70" s="3">
        <v>0.17330000000000001</v>
      </c>
      <c r="E70" s="3">
        <v>0.23799999999999999</v>
      </c>
      <c r="F70" s="3">
        <v>0.21690000000000001</v>
      </c>
      <c r="G70" s="3">
        <v>0.19</v>
      </c>
      <c r="H70" s="3">
        <v>0.21</v>
      </c>
      <c r="I70" s="5">
        <f t="shared" ref="I70:I86" si="12">SUM(H70-G70)</f>
        <v>1.999999999999999E-2</v>
      </c>
      <c r="J70" s="5">
        <f t="shared" ref="J70:J86" si="13">SUM(H70-G70)/G70</f>
        <v>0.10526315789473679</v>
      </c>
      <c r="K70" s="5">
        <f t="shared" ref="K70:K86" si="14">SUM(H70-D70)</f>
        <v>3.6699999999999983E-2</v>
      </c>
      <c r="L70" s="5">
        <f t="shared" ref="L70:L86" si="15">SUM(H70-D70)/D70</f>
        <v>0.21177149451817645</v>
      </c>
    </row>
    <row r="71" spans="1:12" x14ac:dyDescent="0.25">
      <c r="A71">
        <v>5.3</v>
      </c>
      <c r="B71" t="s">
        <v>189</v>
      </c>
      <c r="C71" t="s">
        <v>85</v>
      </c>
      <c r="D71" s="3">
        <v>0.20169999999999999</v>
      </c>
      <c r="E71" s="3">
        <v>0.17349999999999999</v>
      </c>
      <c r="F71" s="3">
        <v>0.26379999999999998</v>
      </c>
      <c r="G71" s="3">
        <v>0.18590000000000001</v>
      </c>
      <c r="H71" s="3">
        <v>0.19359999999999999</v>
      </c>
      <c r="I71" s="5">
        <f t="shared" si="12"/>
        <v>7.6999999999999846E-3</v>
      </c>
      <c r="J71" s="5">
        <f t="shared" si="13"/>
        <v>4.1420118343195179E-2</v>
      </c>
      <c r="K71" s="5">
        <f t="shared" si="14"/>
        <v>-8.0999999999999961E-3</v>
      </c>
      <c r="L71" s="5">
        <f t="shared" si="15"/>
        <v>-4.0158651462568154E-2</v>
      </c>
    </row>
    <row r="72" spans="1:12" x14ac:dyDescent="0.25">
      <c r="A72">
        <v>5.3</v>
      </c>
      <c r="B72" t="s">
        <v>189</v>
      </c>
      <c r="C72" t="s">
        <v>86</v>
      </c>
      <c r="D72" s="3">
        <v>0.23499999999999999</v>
      </c>
      <c r="E72" s="3">
        <v>0.2225</v>
      </c>
      <c r="F72" s="3">
        <v>0.22220000000000001</v>
      </c>
      <c r="G72" s="3">
        <v>0.2059</v>
      </c>
      <c r="H72" s="3">
        <v>0.2248</v>
      </c>
      <c r="I72" s="5">
        <f t="shared" si="12"/>
        <v>1.89E-2</v>
      </c>
      <c r="J72" s="5">
        <f t="shared" si="13"/>
        <v>9.1792132102962609E-2</v>
      </c>
      <c r="K72" s="5">
        <f t="shared" si="14"/>
        <v>-1.0199999999999987E-2</v>
      </c>
      <c r="L72" s="5">
        <f t="shared" si="15"/>
        <v>-4.3404255319148884E-2</v>
      </c>
    </row>
    <row r="73" spans="1:12" x14ac:dyDescent="0.25">
      <c r="A73">
        <v>5.3</v>
      </c>
      <c r="B73" t="s">
        <v>189</v>
      </c>
      <c r="C73" t="s">
        <v>87</v>
      </c>
      <c r="D73" s="3">
        <v>0.1691</v>
      </c>
      <c r="E73" s="3">
        <v>0.1724</v>
      </c>
      <c r="F73" s="3">
        <v>0.17469999999999999</v>
      </c>
      <c r="G73" s="3">
        <v>0.1613</v>
      </c>
      <c r="H73" s="3">
        <v>0.1951</v>
      </c>
      <c r="I73" s="5">
        <f t="shared" si="12"/>
        <v>3.3799999999999997E-2</v>
      </c>
      <c r="J73" s="5">
        <f t="shared" si="13"/>
        <v>0.20954742715437072</v>
      </c>
      <c r="K73" s="5">
        <f t="shared" si="14"/>
        <v>2.5999999999999995E-2</v>
      </c>
      <c r="L73" s="5">
        <f t="shared" si="15"/>
        <v>0.15375517445298637</v>
      </c>
    </row>
    <row r="74" spans="1:12" x14ac:dyDescent="0.25">
      <c r="A74">
        <v>5.3</v>
      </c>
      <c r="B74" t="s">
        <v>189</v>
      </c>
      <c r="C74" t="s">
        <v>88</v>
      </c>
      <c r="D74" s="3">
        <v>0.1671</v>
      </c>
      <c r="E74" s="3">
        <v>0.16739999999999999</v>
      </c>
      <c r="F74" s="3">
        <v>0.1573</v>
      </c>
      <c r="G74" s="3">
        <v>0.18740000000000001</v>
      </c>
      <c r="H74" s="3">
        <v>0.1515</v>
      </c>
      <c r="I74" s="5">
        <f t="shared" si="12"/>
        <v>-3.5900000000000015E-2</v>
      </c>
      <c r="J74" s="5">
        <f t="shared" si="13"/>
        <v>-0.19156883671291364</v>
      </c>
      <c r="K74" s="5">
        <f t="shared" si="14"/>
        <v>-1.5600000000000003E-2</v>
      </c>
      <c r="L74" s="5">
        <f t="shared" si="15"/>
        <v>-9.3357271095152627E-2</v>
      </c>
    </row>
    <row r="75" spans="1:12" x14ac:dyDescent="0.25">
      <c r="A75">
        <v>5.3</v>
      </c>
      <c r="B75" t="s">
        <v>189</v>
      </c>
      <c r="C75" t="s">
        <v>89</v>
      </c>
      <c r="D75" s="3">
        <v>0.2208</v>
      </c>
      <c r="E75" s="3">
        <v>0.22900000000000001</v>
      </c>
      <c r="F75" s="3">
        <v>0.20599999999999999</v>
      </c>
      <c r="G75" s="3">
        <v>0.20549999999999999</v>
      </c>
      <c r="H75" s="3">
        <v>0.20910000000000001</v>
      </c>
      <c r="I75" s="5">
        <f t="shared" si="12"/>
        <v>3.6000000000000199E-3</v>
      </c>
      <c r="J75" s="5">
        <f t="shared" si="13"/>
        <v>1.751824817518258E-2</v>
      </c>
      <c r="K75" s="5">
        <f t="shared" si="14"/>
        <v>-1.1699999999999988E-2</v>
      </c>
      <c r="L75" s="5">
        <f t="shared" si="15"/>
        <v>-5.298913043478256E-2</v>
      </c>
    </row>
    <row r="76" spans="1:12" x14ac:dyDescent="0.25">
      <c r="A76">
        <v>5.3</v>
      </c>
      <c r="B76" t="s">
        <v>189</v>
      </c>
      <c r="C76" t="s">
        <v>90</v>
      </c>
      <c r="D76" s="3">
        <v>0.31879999999999997</v>
      </c>
      <c r="E76" s="3">
        <v>0.34420000000000001</v>
      </c>
      <c r="F76" s="3">
        <v>0.3301</v>
      </c>
      <c r="G76" s="3">
        <v>0.28129999999999999</v>
      </c>
      <c r="H76" s="3">
        <v>0.27350000000000002</v>
      </c>
      <c r="I76" s="5">
        <f t="shared" si="12"/>
        <v>-7.7999999999999736E-3</v>
      </c>
      <c r="J76" s="5">
        <f t="shared" si="13"/>
        <v>-2.7728403839317361E-2</v>
      </c>
      <c r="K76" s="5">
        <f t="shared" si="14"/>
        <v>-4.5299999999999951E-2</v>
      </c>
      <c r="L76" s="5">
        <f t="shared" si="15"/>
        <v>-0.14209535759096598</v>
      </c>
    </row>
    <row r="77" spans="1:12" x14ac:dyDescent="0.25">
      <c r="A77">
        <v>5.3</v>
      </c>
      <c r="B77" t="s">
        <v>189</v>
      </c>
      <c r="C77" t="s">
        <v>39</v>
      </c>
      <c r="D77" s="3">
        <v>0.20499999999999999</v>
      </c>
      <c r="E77" s="3">
        <v>0.22470000000000001</v>
      </c>
      <c r="F77" s="3">
        <v>0.21049999999999999</v>
      </c>
      <c r="G77" s="3">
        <v>0.2049</v>
      </c>
      <c r="H77" s="3">
        <v>0.20030000000000001</v>
      </c>
      <c r="I77" s="5">
        <f t="shared" si="12"/>
        <v>-4.599999999999993E-3</v>
      </c>
      <c r="J77" s="5">
        <f t="shared" si="13"/>
        <v>-2.2449975597852577E-2</v>
      </c>
      <c r="K77" s="5">
        <f t="shared" si="14"/>
        <v>-4.699999999999982E-3</v>
      </c>
      <c r="L77" s="5">
        <f t="shared" si="15"/>
        <v>-2.2926829268292596E-2</v>
      </c>
    </row>
    <row r="78" spans="1:12" x14ac:dyDescent="0.25">
      <c r="A78">
        <v>5.3</v>
      </c>
      <c r="B78" t="s">
        <v>189</v>
      </c>
      <c r="C78" t="s">
        <v>92</v>
      </c>
      <c r="D78" s="3">
        <v>0.18970000000000001</v>
      </c>
      <c r="E78" s="3">
        <v>0.183</v>
      </c>
      <c r="F78" s="3">
        <v>0.2036</v>
      </c>
      <c r="G78" s="3">
        <v>0.1953</v>
      </c>
      <c r="H78" s="3">
        <v>0.19320000000000001</v>
      </c>
      <c r="I78" s="5">
        <f t="shared" si="12"/>
        <v>-2.0999999999999908E-3</v>
      </c>
      <c r="J78" s="5">
        <f t="shared" si="13"/>
        <v>-1.0752688172042963E-2</v>
      </c>
      <c r="K78" s="5">
        <f t="shared" si="14"/>
        <v>3.5000000000000031E-3</v>
      </c>
      <c r="L78" s="5">
        <f t="shared" si="15"/>
        <v>1.8450184501845036E-2</v>
      </c>
    </row>
    <row r="79" spans="1:12" x14ac:dyDescent="0.25">
      <c r="A79">
        <v>5.3</v>
      </c>
      <c r="B79" t="s">
        <v>189</v>
      </c>
      <c r="C79" t="s">
        <v>91</v>
      </c>
      <c r="D79" s="3">
        <v>0.2104</v>
      </c>
      <c r="E79" s="3">
        <v>0.1855</v>
      </c>
      <c r="F79" s="3">
        <v>0.1867</v>
      </c>
      <c r="G79" s="3">
        <v>0.20899999999999999</v>
      </c>
      <c r="H79" s="3">
        <v>0.2077</v>
      </c>
      <c r="I79" s="5">
        <f t="shared" si="12"/>
        <v>-1.2999999999999956E-3</v>
      </c>
      <c r="J79" s="5">
        <f t="shared" si="13"/>
        <v>-6.2200956937798835E-3</v>
      </c>
      <c r="K79" s="5">
        <f t="shared" si="14"/>
        <v>-2.7000000000000079E-3</v>
      </c>
      <c r="L79" s="5">
        <f t="shared" si="15"/>
        <v>-1.28326996197719E-2</v>
      </c>
    </row>
    <row r="80" spans="1:12" x14ac:dyDescent="0.25">
      <c r="A80">
        <v>5.3</v>
      </c>
      <c r="B80" t="s">
        <v>189</v>
      </c>
      <c r="C80" t="s">
        <v>41</v>
      </c>
      <c r="D80" s="3">
        <v>0.20760000000000001</v>
      </c>
      <c r="E80" s="3">
        <v>0.17119999999999999</v>
      </c>
      <c r="F80" s="3">
        <v>0.18779999999999999</v>
      </c>
      <c r="G80" s="3">
        <v>0.18729999999999999</v>
      </c>
      <c r="H80" s="3">
        <v>0.1961</v>
      </c>
      <c r="I80" s="5">
        <f t="shared" si="12"/>
        <v>8.8000000000000023E-3</v>
      </c>
      <c r="J80" s="5">
        <f t="shared" si="13"/>
        <v>4.6983449012279778E-2</v>
      </c>
      <c r="K80" s="5">
        <f t="shared" si="14"/>
        <v>-1.150000000000001E-2</v>
      </c>
      <c r="L80" s="5">
        <f t="shared" si="15"/>
        <v>-5.5394990366088678E-2</v>
      </c>
    </row>
    <row r="81" spans="1:12" x14ac:dyDescent="0.25">
      <c r="A81">
        <v>5.3</v>
      </c>
      <c r="B81" t="s">
        <v>189</v>
      </c>
      <c r="C81" t="s">
        <v>93</v>
      </c>
      <c r="D81" s="3">
        <v>0.19650000000000001</v>
      </c>
      <c r="E81" s="3">
        <v>0.20399999999999999</v>
      </c>
      <c r="F81" s="3">
        <v>0.20039999999999999</v>
      </c>
      <c r="G81" s="3">
        <v>0.17199999999999999</v>
      </c>
      <c r="H81" s="3">
        <v>0.20469999999999999</v>
      </c>
      <c r="I81" s="5">
        <f t="shared" si="12"/>
        <v>3.2700000000000007E-2</v>
      </c>
      <c r="J81" s="5">
        <f t="shared" si="13"/>
        <v>0.1901162790697675</v>
      </c>
      <c r="K81" s="5">
        <f t="shared" si="14"/>
        <v>8.1999999999999851E-3</v>
      </c>
      <c r="L81" s="5">
        <f t="shared" si="15"/>
        <v>4.1730279898218751E-2</v>
      </c>
    </row>
    <row r="82" spans="1:12" x14ac:dyDescent="0.25">
      <c r="A82">
        <v>5.3</v>
      </c>
      <c r="B82" t="s">
        <v>189</v>
      </c>
      <c r="C82" t="s">
        <v>94</v>
      </c>
      <c r="D82" s="3">
        <v>0.19900000000000001</v>
      </c>
      <c r="E82" s="3">
        <v>0.2132</v>
      </c>
      <c r="F82" s="3">
        <v>0.19670000000000001</v>
      </c>
      <c r="G82" s="3">
        <v>0.19439999999999999</v>
      </c>
      <c r="H82" s="3">
        <v>0.19950000000000001</v>
      </c>
      <c r="I82" s="5">
        <f t="shared" si="12"/>
        <v>5.1000000000000212E-3</v>
      </c>
      <c r="J82" s="5">
        <f t="shared" si="13"/>
        <v>2.6234567901234677E-2</v>
      </c>
      <c r="K82" s="5">
        <f t="shared" si="14"/>
        <v>5.0000000000000044E-4</v>
      </c>
      <c r="L82" s="5">
        <f t="shared" si="15"/>
        <v>2.512562814070354E-3</v>
      </c>
    </row>
    <row r="83" spans="1:12" x14ac:dyDescent="0.25">
      <c r="A83">
        <v>5.3</v>
      </c>
      <c r="B83" t="s">
        <v>189</v>
      </c>
      <c r="C83" t="s">
        <v>95</v>
      </c>
      <c r="D83" s="3">
        <v>0.2344</v>
      </c>
      <c r="E83" s="3">
        <v>0.22539999999999999</v>
      </c>
      <c r="F83" s="3">
        <v>0.1429</v>
      </c>
      <c r="G83" s="3">
        <v>0.125</v>
      </c>
      <c r="H83" s="3">
        <v>0.21099999999999999</v>
      </c>
      <c r="I83" s="5">
        <f t="shared" si="12"/>
        <v>8.5999999999999993E-2</v>
      </c>
      <c r="J83" s="5">
        <f t="shared" si="13"/>
        <v>0.68799999999999994</v>
      </c>
      <c r="K83" s="5">
        <f t="shared" si="14"/>
        <v>-2.3400000000000004E-2</v>
      </c>
      <c r="L83" s="5">
        <f t="shared" si="15"/>
        <v>-9.9829351535836192E-2</v>
      </c>
    </row>
    <row r="84" spans="1:12" x14ac:dyDescent="0.25">
      <c r="A84">
        <v>5.3</v>
      </c>
      <c r="B84" t="s">
        <v>189</v>
      </c>
      <c r="C84" t="s">
        <v>96</v>
      </c>
      <c r="D84" s="3">
        <v>0.21490000000000001</v>
      </c>
      <c r="E84" s="3">
        <v>0.2024</v>
      </c>
      <c r="F84" s="3">
        <v>0.21529999999999999</v>
      </c>
      <c r="G84" s="3">
        <v>0.2029</v>
      </c>
      <c r="H84" s="3">
        <v>0.215</v>
      </c>
      <c r="I84" s="5">
        <f t="shared" si="12"/>
        <v>1.21E-2</v>
      </c>
      <c r="J84" s="5">
        <f t="shared" si="13"/>
        <v>5.9635288319369144E-2</v>
      </c>
      <c r="K84" s="5">
        <f t="shared" si="14"/>
        <v>9.9999999999988987E-5</v>
      </c>
      <c r="L84" s="5">
        <f t="shared" si="15"/>
        <v>4.6533271288966489E-4</v>
      </c>
    </row>
    <row r="85" spans="1:12" x14ac:dyDescent="0.25">
      <c r="A85">
        <v>5.3</v>
      </c>
      <c r="B85" t="s">
        <v>189</v>
      </c>
      <c r="C85" t="s">
        <v>97</v>
      </c>
      <c r="D85" s="3">
        <v>0.18060000000000001</v>
      </c>
      <c r="E85" s="3">
        <v>0.16800000000000001</v>
      </c>
      <c r="F85" s="3">
        <v>0.15659999999999999</v>
      </c>
      <c r="G85" s="3">
        <v>0.1787</v>
      </c>
      <c r="H85" s="3">
        <v>0.18340000000000001</v>
      </c>
      <c r="I85" s="5">
        <f t="shared" si="12"/>
        <v>4.7000000000000097E-3</v>
      </c>
      <c r="J85" s="5">
        <f t="shared" si="13"/>
        <v>2.6301063234471237E-2</v>
      </c>
      <c r="K85" s="5">
        <f t="shared" si="14"/>
        <v>2.7999999999999969E-3</v>
      </c>
      <c r="L85" s="5">
        <f t="shared" si="15"/>
        <v>1.550387596899223E-2</v>
      </c>
    </row>
    <row r="86" spans="1:12" x14ac:dyDescent="0.25">
      <c r="A86">
        <v>5.3</v>
      </c>
      <c r="B86" t="s">
        <v>189</v>
      </c>
      <c r="C86" t="s">
        <v>98</v>
      </c>
      <c r="D86" s="3">
        <v>0.248</v>
      </c>
      <c r="E86" s="3">
        <v>0.23100000000000001</v>
      </c>
      <c r="F86" s="3">
        <v>0.21690000000000001</v>
      </c>
      <c r="G86" s="3">
        <v>0.21410000000000001</v>
      </c>
      <c r="H86" s="3">
        <v>0.20280000000000001</v>
      </c>
      <c r="I86" s="5">
        <f t="shared" si="12"/>
        <v>-1.1300000000000004E-2</v>
      </c>
      <c r="J86" s="5">
        <f t="shared" si="13"/>
        <v>-5.2779075198505387E-2</v>
      </c>
      <c r="K86" s="5">
        <f t="shared" si="14"/>
        <v>-4.519999999999999E-2</v>
      </c>
      <c r="L86" s="5">
        <f t="shared" si="15"/>
        <v>-0.182258064516129</v>
      </c>
    </row>
    <row r="88" spans="1:12" x14ac:dyDescent="0.25">
      <c r="A88" s="7" t="s">
        <v>266</v>
      </c>
      <c r="B88" s="11"/>
      <c r="C88" s="11"/>
      <c r="D88" s="11"/>
      <c r="E88" s="11"/>
      <c r="F88" s="11"/>
      <c r="G88" s="11"/>
      <c r="H88" s="11"/>
      <c r="I88" s="19"/>
      <c r="J88" s="19"/>
      <c r="K88" s="19"/>
      <c r="L88" s="19"/>
    </row>
    <row r="89" spans="1:12" x14ac:dyDescent="0.25">
      <c r="A89" s="1" t="s">
        <v>26</v>
      </c>
      <c r="B89" s="1" t="s">
        <v>215</v>
      </c>
      <c r="C89" s="1" t="s">
        <v>262</v>
      </c>
      <c r="D89" s="1">
        <v>2021</v>
      </c>
      <c r="E89" s="1">
        <v>2022</v>
      </c>
      <c r="F89" s="1">
        <v>2023</v>
      </c>
      <c r="G89" s="1">
        <v>2024</v>
      </c>
      <c r="H89" s="1">
        <v>2025</v>
      </c>
      <c r="I89" s="1" t="s">
        <v>63</v>
      </c>
      <c r="J89" s="1" t="s">
        <v>55</v>
      </c>
      <c r="K89" s="1" t="s">
        <v>64</v>
      </c>
      <c r="L89" s="1" t="s">
        <v>57</v>
      </c>
    </row>
    <row r="90" spans="1:12" x14ac:dyDescent="0.25">
      <c r="A90">
        <v>6.3</v>
      </c>
      <c r="B90" t="s">
        <v>191</v>
      </c>
      <c r="C90" t="s">
        <v>84</v>
      </c>
      <c r="D90" s="3">
        <v>3.9199999999999999E-2</v>
      </c>
      <c r="E90" s="3">
        <v>5.0599999999999999E-2</v>
      </c>
      <c r="F90" s="3">
        <v>3.8899999999999997E-2</v>
      </c>
      <c r="G90" s="3">
        <v>4.2099999999999999E-2</v>
      </c>
      <c r="H90" s="3">
        <v>4.8899999999999999E-2</v>
      </c>
      <c r="I90" s="5">
        <f t="shared" ref="I90:I106" si="16">SUM(H90-G90)</f>
        <v>6.8000000000000005E-3</v>
      </c>
      <c r="J90" s="5">
        <f t="shared" ref="J90:J106" si="17">SUM(H90-G90)/G90</f>
        <v>0.16152019002375298</v>
      </c>
      <c r="K90" s="5">
        <f t="shared" ref="K90:K106" si="18">SUM(H90-D90)</f>
        <v>9.7000000000000003E-3</v>
      </c>
      <c r="L90" s="5">
        <f t="shared" ref="L90:L106" si="19">SUM(H90-D90)/D90</f>
        <v>0.24744897959183676</v>
      </c>
    </row>
    <row r="91" spans="1:12" x14ac:dyDescent="0.25">
      <c r="A91">
        <v>6.3</v>
      </c>
      <c r="B91" t="s">
        <v>191</v>
      </c>
      <c r="C91" t="s">
        <v>85</v>
      </c>
      <c r="D91" s="3">
        <v>5.0700000000000002E-2</v>
      </c>
      <c r="E91" s="3">
        <v>4.7199999999999999E-2</v>
      </c>
      <c r="F91" s="3">
        <v>4.7100000000000003E-2</v>
      </c>
      <c r="G91" s="3">
        <v>3.7199999999999997E-2</v>
      </c>
      <c r="H91" s="3">
        <v>3.5299999999999998E-2</v>
      </c>
      <c r="I91" s="5">
        <f t="shared" si="16"/>
        <v>-1.8999999999999989E-3</v>
      </c>
      <c r="J91" s="5">
        <f t="shared" si="17"/>
        <v>-5.1075268817204277E-2</v>
      </c>
      <c r="K91" s="5">
        <f t="shared" si="18"/>
        <v>-1.5400000000000004E-2</v>
      </c>
      <c r="L91" s="5">
        <f t="shared" si="19"/>
        <v>-0.30374753451676534</v>
      </c>
    </row>
    <row r="92" spans="1:12" x14ac:dyDescent="0.25">
      <c r="A92">
        <v>6.3</v>
      </c>
      <c r="B92" t="s">
        <v>191</v>
      </c>
      <c r="C92" t="s">
        <v>86</v>
      </c>
      <c r="D92" s="3">
        <v>5.3999999999999999E-2</v>
      </c>
      <c r="E92" s="3">
        <v>5.8799999999999998E-2</v>
      </c>
      <c r="F92" s="3">
        <v>5.7000000000000002E-2</v>
      </c>
      <c r="G92" s="3">
        <v>5.79E-2</v>
      </c>
      <c r="H92" s="3">
        <v>6.0299999999999999E-2</v>
      </c>
      <c r="I92" s="5">
        <f t="shared" si="16"/>
        <v>2.3999999999999994E-3</v>
      </c>
      <c r="J92" s="5">
        <f t="shared" si="17"/>
        <v>4.1450777202072527E-2</v>
      </c>
      <c r="K92" s="5">
        <f t="shared" si="18"/>
        <v>6.3E-3</v>
      </c>
      <c r="L92" s="5">
        <f t="shared" si="19"/>
        <v>0.11666666666666667</v>
      </c>
    </row>
    <row r="93" spans="1:12" x14ac:dyDescent="0.25">
      <c r="A93">
        <v>6.3</v>
      </c>
      <c r="B93" t="s">
        <v>191</v>
      </c>
      <c r="C93" t="s">
        <v>87</v>
      </c>
      <c r="D93" s="3">
        <v>4.1799999999999997E-2</v>
      </c>
      <c r="E93" s="3">
        <v>5.79E-2</v>
      </c>
      <c r="F93" s="3">
        <v>4.6300000000000001E-2</v>
      </c>
      <c r="G93" s="3">
        <v>4.4999999999999998E-2</v>
      </c>
      <c r="H93" s="3">
        <v>4.58E-2</v>
      </c>
      <c r="I93" s="5">
        <f t="shared" si="16"/>
        <v>8.000000000000021E-4</v>
      </c>
      <c r="J93" s="5">
        <f t="shared" si="17"/>
        <v>1.7777777777777826E-2</v>
      </c>
      <c r="K93" s="5">
        <f t="shared" si="18"/>
        <v>4.0000000000000036E-3</v>
      </c>
      <c r="L93" s="5">
        <f t="shared" si="19"/>
        <v>9.5693779904306317E-2</v>
      </c>
    </row>
    <row r="94" spans="1:12" x14ac:dyDescent="0.25">
      <c r="A94">
        <v>6.3</v>
      </c>
      <c r="B94" t="s">
        <v>191</v>
      </c>
      <c r="C94" t="s">
        <v>88</v>
      </c>
      <c r="D94" s="3">
        <v>5.1499999999999997E-2</v>
      </c>
      <c r="E94" s="3">
        <v>4.1099999999999998E-2</v>
      </c>
      <c r="F94" s="3">
        <v>4.1200000000000001E-2</v>
      </c>
      <c r="G94" s="3">
        <v>4.2999999999999997E-2</v>
      </c>
      <c r="H94" s="3">
        <v>4.7300000000000002E-2</v>
      </c>
      <c r="I94" s="5">
        <f t="shared" si="16"/>
        <v>4.3000000000000052E-3</v>
      </c>
      <c r="J94" s="5">
        <f t="shared" si="17"/>
        <v>0.10000000000000013</v>
      </c>
      <c r="K94" s="5">
        <f t="shared" si="18"/>
        <v>-4.1999999999999954E-3</v>
      </c>
      <c r="L94" s="5">
        <f t="shared" si="19"/>
        <v>-8.1553398058252347E-2</v>
      </c>
    </row>
    <row r="95" spans="1:12" x14ac:dyDescent="0.25">
      <c r="A95">
        <v>6.3</v>
      </c>
      <c r="B95" t="s">
        <v>191</v>
      </c>
      <c r="C95" t="s">
        <v>89</v>
      </c>
      <c r="D95" s="3">
        <v>5.9299999999999999E-2</v>
      </c>
      <c r="E95" s="3">
        <v>4.9599999999999998E-2</v>
      </c>
      <c r="F95" s="3">
        <v>4.1399999999999999E-2</v>
      </c>
      <c r="G95" s="3">
        <v>4.6300000000000001E-2</v>
      </c>
      <c r="H95" s="3">
        <v>3.7699999999999997E-2</v>
      </c>
      <c r="I95" s="5">
        <f t="shared" si="16"/>
        <v>-8.6000000000000035E-3</v>
      </c>
      <c r="J95" s="5">
        <f t="shared" si="17"/>
        <v>-0.18574514038876896</v>
      </c>
      <c r="K95" s="5">
        <f t="shared" si="18"/>
        <v>-2.1600000000000001E-2</v>
      </c>
      <c r="L95" s="5">
        <f t="shared" si="19"/>
        <v>-0.36424957841483985</v>
      </c>
    </row>
    <row r="96" spans="1:12" x14ac:dyDescent="0.25">
      <c r="A96">
        <v>6.3</v>
      </c>
      <c r="B96" t="s">
        <v>191</v>
      </c>
      <c r="C96" t="s">
        <v>90</v>
      </c>
      <c r="D96" s="3">
        <v>6.6000000000000003E-2</v>
      </c>
      <c r="E96" s="3">
        <v>6.7900000000000002E-2</v>
      </c>
      <c r="F96" s="3">
        <v>5.04E-2</v>
      </c>
      <c r="G96" s="3">
        <v>5.5399999999999998E-2</v>
      </c>
      <c r="H96" s="3">
        <v>5.16E-2</v>
      </c>
      <c r="I96" s="5">
        <f t="shared" si="16"/>
        <v>-3.7999999999999978E-3</v>
      </c>
      <c r="J96" s="5">
        <f t="shared" si="17"/>
        <v>-6.8592057761732814E-2</v>
      </c>
      <c r="K96" s="5">
        <f t="shared" si="18"/>
        <v>-1.4400000000000003E-2</v>
      </c>
      <c r="L96" s="5">
        <f t="shared" si="19"/>
        <v>-0.21818181818181823</v>
      </c>
    </row>
    <row r="97" spans="1:12" x14ac:dyDescent="0.25">
      <c r="A97">
        <v>6.3</v>
      </c>
      <c r="B97" t="s">
        <v>191</v>
      </c>
      <c r="C97" t="s">
        <v>39</v>
      </c>
      <c r="D97" s="3">
        <v>6.7199999999999996E-2</v>
      </c>
      <c r="E97" s="3">
        <v>6.3E-2</v>
      </c>
      <c r="F97" s="3">
        <v>5.57E-2</v>
      </c>
      <c r="G97" s="3">
        <v>6.13E-2</v>
      </c>
      <c r="H97" s="3">
        <v>6.1499999999999999E-2</v>
      </c>
      <c r="I97" s="5">
        <f t="shared" si="16"/>
        <v>1.9999999999999879E-4</v>
      </c>
      <c r="J97" s="5">
        <f t="shared" si="17"/>
        <v>3.2626427406198823E-3</v>
      </c>
      <c r="K97" s="5">
        <f t="shared" si="18"/>
        <v>-5.6999999999999967E-3</v>
      </c>
      <c r="L97" s="5">
        <f t="shared" si="19"/>
        <v>-8.4821428571428534E-2</v>
      </c>
    </row>
    <row r="98" spans="1:12" x14ac:dyDescent="0.25">
      <c r="A98">
        <v>6.3</v>
      </c>
      <c r="B98" t="s">
        <v>191</v>
      </c>
      <c r="C98" t="s">
        <v>92</v>
      </c>
      <c r="D98" s="3">
        <v>5.7000000000000002E-2</v>
      </c>
      <c r="E98" s="3">
        <v>5.4199999999999998E-2</v>
      </c>
      <c r="F98" s="3">
        <v>5.2699999999999997E-2</v>
      </c>
      <c r="G98" s="3">
        <v>5.4600000000000003E-2</v>
      </c>
      <c r="H98" s="3">
        <v>5.5399999999999998E-2</v>
      </c>
      <c r="I98" s="5">
        <f t="shared" si="16"/>
        <v>7.9999999999999516E-4</v>
      </c>
      <c r="J98" s="5">
        <f t="shared" si="17"/>
        <v>1.4652014652014562E-2</v>
      </c>
      <c r="K98" s="5">
        <f t="shared" si="18"/>
        <v>-1.6000000000000042E-3</v>
      </c>
      <c r="L98" s="5">
        <f t="shared" si="19"/>
        <v>-2.8070175438596565E-2</v>
      </c>
    </row>
    <row r="99" spans="1:12" x14ac:dyDescent="0.25">
      <c r="A99">
        <v>6.3</v>
      </c>
      <c r="B99" t="s">
        <v>191</v>
      </c>
      <c r="C99" t="s">
        <v>91</v>
      </c>
      <c r="D99" s="3">
        <v>3.6499999999999998E-2</v>
      </c>
      <c r="E99" s="3">
        <v>5.3199999999999997E-2</v>
      </c>
      <c r="F99" s="3">
        <v>4.36E-2</v>
      </c>
      <c r="G99" s="3">
        <v>4.65E-2</v>
      </c>
      <c r="H99" s="3">
        <v>4.7100000000000003E-2</v>
      </c>
      <c r="I99" s="5">
        <f t="shared" si="16"/>
        <v>6.0000000000000331E-4</v>
      </c>
      <c r="J99" s="5">
        <f t="shared" si="17"/>
        <v>1.2903225806451684E-2</v>
      </c>
      <c r="K99" s="5">
        <f t="shared" si="18"/>
        <v>1.0600000000000005E-2</v>
      </c>
      <c r="L99" s="5">
        <f t="shared" si="19"/>
        <v>0.29041095890410973</v>
      </c>
    </row>
    <row r="100" spans="1:12" x14ac:dyDescent="0.25">
      <c r="A100">
        <v>6.3</v>
      </c>
      <c r="B100" t="s">
        <v>191</v>
      </c>
      <c r="C100" t="s">
        <v>41</v>
      </c>
      <c r="D100" s="3">
        <v>5.8000000000000003E-2</v>
      </c>
      <c r="E100" s="3">
        <v>5.3100000000000001E-2</v>
      </c>
      <c r="F100" s="3">
        <v>4.4999999999999998E-2</v>
      </c>
      <c r="G100" s="3">
        <v>5.2999999999999999E-2</v>
      </c>
      <c r="H100" s="3">
        <v>4.9000000000000002E-2</v>
      </c>
      <c r="I100" s="5">
        <f t="shared" si="16"/>
        <v>-3.9999999999999966E-3</v>
      </c>
      <c r="J100" s="5">
        <f t="shared" si="17"/>
        <v>-7.5471698113207489E-2</v>
      </c>
      <c r="K100" s="5">
        <f t="shared" si="18"/>
        <v>-9.0000000000000011E-3</v>
      </c>
      <c r="L100" s="5">
        <f t="shared" si="19"/>
        <v>-0.15517241379310345</v>
      </c>
    </row>
    <row r="101" spans="1:12" x14ac:dyDescent="0.25">
      <c r="A101">
        <v>6.3</v>
      </c>
      <c r="B101" t="s">
        <v>191</v>
      </c>
      <c r="C101" t="s">
        <v>93</v>
      </c>
      <c r="D101" s="3">
        <v>3.2599999999999997E-2</v>
      </c>
      <c r="E101" s="3">
        <v>3.4200000000000001E-2</v>
      </c>
      <c r="F101" s="3">
        <v>4.6199999999999998E-2</v>
      </c>
      <c r="G101" s="3">
        <v>4.1200000000000001E-2</v>
      </c>
      <c r="H101" s="3">
        <v>4.2599999999999999E-2</v>
      </c>
      <c r="I101" s="5">
        <f t="shared" si="16"/>
        <v>1.3999999999999985E-3</v>
      </c>
      <c r="J101" s="5">
        <f t="shared" si="17"/>
        <v>3.3980582524271809E-2</v>
      </c>
      <c r="K101" s="5">
        <f t="shared" si="18"/>
        <v>1.0000000000000002E-2</v>
      </c>
      <c r="L101" s="5">
        <f t="shared" si="19"/>
        <v>0.30674846625766877</v>
      </c>
    </row>
    <row r="102" spans="1:12" x14ac:dyDescent="0.25">
      <c r="A102">
        <v>6.3</v>
      </c>
      <c r="B102" t="s">
        <v>191</v>
      </c>
      <c r="C102" t="s">
        <v>94</v>
      </c>
      <c r="D102" s="3">
        <v>5.6300000000000003E-2</v>
      </c>
      <c r="E102" s="3">
        <v>5.2999999999999999E-2</v>
      </c>
      <c r="F102" s="3">
        <v>4.4900000000000002E-2</v>
      </c>
      <c r="G102" s="3">
        <v>4.7699999999999999E-2</v>
      </c>
      <c r="H102" s="3">
        <v>4.9700000000000001E-2</v>
      </c>
      <c r="I102" s="5">
        <f t="shared" si="16"/>
        <v>2.0000000000000018E-3</v>
      </c>
      <c r="J102" s="5">
        <f t="shared" si="17"/>
        <v>4.192872117400423E-2</v>
      </c>
      <c r="K102" s="5">
        <f t="shared" si="18"/>
        <v>-6.6000000000000017E-3</v>
      </c>
      <c r="L102" s="5">
        <f t="shared" si="19"/>
        <v>-0.11722912966252223</v>
      </c>
    </row>
    <row r="103" spans="1:12" x14ac:dyDescent="0.25">
      <c r="A103">
        <v>6.3</v>
      </c>
      <c r="B103" t="s">
        <v>191</v>
      </c>
      <c r="C103" t="s">
        <v>95</v>
      </c>
      <c r="D103" s="3">
        <v>3.1199999999999999E-2</v>
      </c>
      <c r="E103" s="3">
        <v>5.16E-2</v>
      </c>
      <c r="F103" s="3">
        <v>4.2999999999999997E-2</v>
      </c>
      <c r="G103" s="3">
        <v>5.2699999999999997E-2</v>
      </c>
      <c r="H103" s="3">
        <v>5.0200000000000002E-2</v>
      </c>
      <c r="I103" s="5">
        <f t="shared" si="16"/>
        <v>-2.4999999999999953E-3</v>
      </c>
      <c r="J103" s="5">
        <f t="shared" si="17"/>
        <v>-4.74383301707779E-2</v>
      </c>
      <c r="K103" s="5">
        <f t="shared" si="18"/>
        <v>1.9000000000000003E-2</v>
      </c>
      <c r="L103" s="5">
        <f t="shared" si="19"/>
        <v>0.60897435897435914</v>
      </c>
    </row>
    <row r="104" spans="1:12" x14ac:dyDescent="0.25">
      <c r="A104">
        <v>6.3</v>
      </c>
      <c r="B104" t="s">
        <v>191</v>
      </c>
      <c r="C104" t="s">
        <v>96</v>
      </c>
      <c r="D104" s="3">
        <v>4.7600000000000003E-2</v>
      </c>
      <c r="E104" s="3">
        <v>4.9099999999999998E-2</v>
      </c>
      <c r="F104" s="3">
        <v>4.6100000000000002E-2</v>
      </c>
      <c r="G104" s="3">
        <v>4.58E-2</v>
      </c>
      <c r="H104" s="3">
        <v>4.7399999999999998E-2</v>
      </c>
      <c r="I104" s="5">
        <f t="shared" si="16"/>
        <v>1.5999999999999973E-3</v>
      </c>
      <c r="J104" s="5">
        <f t="shared" si="17"/>
        <v>3.4934497816593829E-2</v>
      </c>
      <c r="K104" s="5">
        <f t="shared" si="18"/>
        <v>-2.0000000000000573E-4</v>
      </c>
      <c r="L104" s="5">
        <f t="shared" si="19"/>
        <v>-4.2016806722690279E-3</v>
      </c>
    </row>
    <row r="105" spans="1:12" x14ac:dyDescent="0.25">
      <c r="A105">
        <v>6.3</v>
      </c>
      <c r="B105" t="s">
        <v>191</v>
      </c>
      <c r="C105" t="s">
        <v>97</v>
      </c>
      <c r="D105" s="3">
        <v>5.62E-2</v>
      </c>
      <c r="E105" s="3">
        <v>5.0200000000000002E-2</v>
      </c>
      <c r="F105" s="3">
        <v>4.2599999999999999E-2</v>
      </c>
      <c r="G105" s="3">
        <v>4.0500000000000001E-2</v>
      </c>
      <c r="H105" s="3">
        <v>4.2299999999999997E-2</v>
      </c>
      <c r="I105" s="5">
        <f t="shared" si="16"/>
        <v>1.799999999999996E-3</v>
      </c>
      <c r="J105" s="5">
        <f t="shared" si="17"/>
        <v>4.4444444444444342E-2</v>
      </c>
      <c r="K105" s="5">
        <f t="shared" si="18"/>
        <v>-1.3900000000000003E-2</v>
      </c>
      <c r="L105" s="5">
        <f t="shared" si="19"/>
        <v>-0.24733096085409256</v>
      </c>
    </row>
    <row r="106" spans="1:12" x14ac:dyDescent="0.25">
      <c r="A106">
        <v>6.3</v>
      </c>
      <c r="B106" t="s">
        <v>191</v>
      </c>
      <c r="C106" t="s">
        <v>98</v>
      </c>
      <c r="D106" s="3">
        <v>4.8399999999999999E-2</v>
      </c>
      <c r="E106" s="3">
        <v>4.7E-2</v>
      </c>
      <c r="F106" s="3">
        <v>4.8500000000000001E-2</v>
      </c>
      <c r="G106" s="3">
        <v>4.5699999999999998E-2</v>
      </c>
      <c r="H106" s="3">
        <v>4.6300000000000001E-2</v>
      </c>
      <c r="I106" s="5">
        <f t="shared" si="16"/>
        <v>6.0000000000000331E-4</v>
      </c>
      <c r="J106" s="5">
        <f t="shared" si="17"/>
        <v>1.3129102844639022E-2</v>
      </c>
      <c r="K106" s="5">
        <f t="shared" si="18"/>
        <v>-2.0999999999999977E-3</v>
      </c>
      <c r="L106" s="5">
        <f t="shared" si="19"/>
        <v>-4.3388429752066068E-2</v>
      </c>
    </row>
    <row r="108" spans="1:12" x14ac:dyDescent="0.25">
      <c r="A108" s="7" t="s">
        <v>267</v>
      </c>
      <c r="B108" s="11"/>
      <c r="C108" s="11"/>
      <c r="D108" s="11"/>
      <c r="E108" s="11"/>
      <c r="F108" s="11"/>
      <c r="G108" s="11"/>
      <c r="H108" s="11"/>
      <c r="I108" s="19"/>
      <c r="J108" s="19"/>
      <c r="K108" s="19"/>
      <c r="L108" s="19"/>
    </row>
    <row r="109" spans="1:12" x14ac:dyDescent="0.25">
      <c r="A109" s="1" t="s">
        <v>26</v>
      </c>
      <c r="B109" s="1" t="s">
        <v>215</v>
      </c>
      <c r="C109" s="1" t="s">
        <v>262</v>
      </c>
      <c r="D109" s="1">
        <v>2021</v>
      </c>
      <c r="E109" s="1">
        <v>2022</v>
      </c>
      <c r="F109" s="1">
        <v>2023</v>
      </c>
      <c r="G109" s="1">
        <v>2024</v>
      </c>
      <c r="H109" s="1">
        <v>2025</v>
      </c>
      <c r="I109" s="1" t="s">
        <v>63</v>
      </c>
      <c r="J109" s="1" t="s">
        <v>55</v>
      </c>
      <c r="K109" s="1" t="s">
        <v>64</v>
      </c>
      <c r="L109" s="1" t="s">
        <v>57</v>
      </c>
    </row>
    <row r="110" spans="1:12" x14ac:dyDescent="0.25">
      <c r="A110">
        <v>7.3</v>
      </c>
      <c r="B110" t="s">
        <v>193</v>
      </c>
      <c r="C110" t="s">
        <v>84</v>
      </c>
      <c r="D110" s="3">
        <v>5.5899999999999998E-2</v>
      </c>
      <c r="E110" s="3">
        <v>0.08</v>
      </c>
      <c r="F110" s="3">
        <v>6.6699999999999995E-2</v>
      </c>
      <c r="G110" s="3">
        <v>5.8200000000000002E-2</v>
      </c>
      <c r="H110" s="3">
        <v>6.2300000000000001E-2</v>
      </c>
      <c r="I110" s="5">
        <f t="shared" ref="I110:I126" si="20">SUM(H110-G110)</f>
        <v>4.0999999999999995E-3</v>
      </c>
      <c r="J110" s="5">
        <f t="shared" ref="J110:J126" si="21">SUM(H110-G110)/G110</f>
        <v>7.0446735395188989E-2</v>
      </c>
      <c r="K110" s="5">
        <f t="shared" ref="K110:K126" si="22">SUM(H110-D110)</f>
        <v>6.4000000000000029E-3</v>
      </c>
      <c r="L110" s="5">
        <f t="shared" ref="L110:L126" si="23">SUM(H110-D110)/D110</f>
        <v>0.11449016100178896</v>
      </c>
    </row>
    <row r="111" spans="1:12" x14ac:dyDescent="0.25">
      <c r="A111">
        <v>7.3</v>
      </c>
      <c r="B111" t="s">
        <v>193</v>
      </c>
      <c r="C111" t="s">
        <v>85</v>
      </c>
      <c r="D111" s="3">
        <v>5.6500000000000002E-2</v>
      </c>
      <c r="E111" s="3">
        <v>5.9299999999999999E-2</v>
      </c>
      <c r="F111" s="3">
        <v>0.1007</v>
      </c>
      <c r="G111" s="3">
        <v>5.3100000000000001E-2</v>
      </c>
      <c r="H111" s="3">
        <v>5.6300000000000003E-2</v>
      </c>
      <c r="I111" s="5">
        <f t="shared" si="20"/>
        <v>3.2000000000000015E-3</v>
      </c>
      <c r="J111" s="5">
        <f t="shared" si="21"/>
        <v>6.0263653483992492E-2</v>
      </c>
      <c r="K111" s="5">
        <f t="shared" si="22"/>
        <v>-1.9999999999999879E-4</v>
      </c>
      <c r="L111" s="5">
        <f t="shared" si="23"/>
        <v>-3.5398230088495358E-3</v>
      </c>
    </row>
    <row r="112" spans="1:12" x14ac:dyDescent="0.25">
      <c r="A112">
        <v>7.3</v>
      </c>
      <c r="B112" t="s">
        <v>193</v>
      </c>
      <c r="C112" t="s">
        <v>86</v>
      </c>
      <c r="D112" s="3">
        <v>6.3E-2</v>
      </c>
      <c r="E112" s="3">
        <v>6.8599999999999994E-2</v>
      </c>
      <c r="F112" s="3">
        <v>7.2599999999999998E-2</v>
      </c>
      <c r="G112" s="3">
        <v>7.2099999999999997E-2</v>
      </c>
      <c r="H112" s="3">
        <v>7.4999999999999997E-2</v>
      </c>
      <c r="I112" s="5">
        <f t="shared" si="20"/>
        <v>2.8999999999999998E-3</v>
      </c>
      <c r="J112" s="5">
        <f t="shared" si="21"/>
        <v>4.0221914008321771E-2</v>
      </c>
      <c r="K112" s="5">
        <f t="shared" si="22"/>
        <v>1.1999999999999997E-2</v>
      </c>
      <c r="L112" s="5">
        <f t="shared" si="23"/>
        <v>0.19047619047619041</v>
      </c>
    </row>
    <row r="113" spans="1:12" x14ac:dyDescent="0.25">
      <c r="A113">
        <v>7.3</v>
      </c>
      <c r="B113" t="s">
        <v>193</v>
      </c>
      <c r="C113" t="s">
        <v>87</v>
      </c>
      <c r="D113" s="3">
        <v>7.0000000000000007E-2</v>
      </c>
      <c r="E113" s="3">
        <v>5.8799999999999998E-2</v>
      </c>
      <c r="F113" s="3">
        <v>7.9000000000000001E-2</v>
      </c>
      <c r="G113" s="3">
        <v>7.7799999999999994E-2</v>
      </c>
      <c r="H113" s="3">
        <v>7.0699999999999999E-2</v>
      </c>
      <c r="I113" s="5">
        <f t="shared" si="20"/>
        <v>-7.0999999999999952E-3</v>
      </c>
      <c r="J113" s="5">
        <f t="shared" si="21"/>
        <v>-9.1259640102827708E-2</v>
      </c>
      <c r="K113" s="5">
        <f t="shared" si="22"/>
        <v>6.999999999999923E-4</v>
      </c>
      <c r="L113" s="5">
        <f t="shared" si="23"/>
        <v>9.9999999999998892E-3</v>
      </c>
    </row>
    <row r="114" spans="1:12" x14ac:dyDescent="0.25">
      <c r="A114">
        <v>7.3</v>
      </c>
      <c r="B114" t="s">
        <v>193</v>
      </c>
      <c r="C114" t="s">
        <v>88</v>
      </c>
      <c r="D114" s="3">
        <v>6.1499999999999999E-2</v>
      </c>
      <c r="E114" s="3">
        <v>6.6900000000000001E-2</v>
      </c>
      <c r="F114" s="3">
        <v>5.1900000000000002E-2</v>
      </c>
      <c r="G114" s="3">
        <v>6.2899999999999998E-2</v>
      </c>
      <c r="H114" s="3">
        <v>6.8500000000000005E-2</v>
      </c>
      <c r="I114" s="5">
        <f t="shared" si="20"/>
        <v>5.6000000000000077E-3</v>
      </c>
      <c r="J114" s="5">
        <f t="shared" si="21"/>
        <v>8.9030206677265633E-2</v>
      </c>
      <c r="K114" s="5">
        <f t="shared" si="22"/>
        <v>7.0000000000000062E-3</v>
      </c>
      <c r="L114" s="5">
        <f t="shared" si="23"/>
        <v>0.11382113821138222</v>
      </c>
    </row>
    <row r="115" spans="1:12" x14ac:dyDescent="0.25">
      <c r="A115">
        <v>7.3</v>
      </c>
      <c r="B115" t="s">
        <v>193</v>
      </c>
      <c r="C115" t="s">
        <v>89</v>
      </c>
      <c r="D115" s="3">
        <v>5.16E-2</v>
      </c>
      <c r="E115" s="3">
        <v>5.2999999999999999E-2</v>
      </c>
      <c r="F115" s="3">
        <v>4.99E-2</v>
      </c>
      <c r="G115" s="3">
        <v>6.1199999999999997E-2</v>
      </c>
      <c r="H115" s="3">
        <v>6.2100000000000002E-2</v>
      </c>
      <c r="I115" s="5">
        <f t="shared" si="20"/>
        <v>9.0000000000000496E-4</v>
      </c>
      <c r="J115" s="5">
        <f t="shared" si="21"/>
        <v>1.4705882352941258E-2</v>
      </c>
      <c r="K115" s="5">
        <f t="shared" si="22"/>
        <v>1.0500000000000002E-2</v>
      </c>
      <c r="L115" s="5">
        <f t="shared" si="23"/>
        <v>0.20348837209302331</v>
      </c>
    </row>
    <row r="116" spans="1:12" x14ac:dyDescent="0.25">
      <c r="A116">
        <v>7.3</v>
      </c>
      <c r="B116" t="s">
        <v>193</v>
      </c>
      <c r="C116" t="s">
        <v>90</v>
      </c>
      <c r="D116" s="3">
        <v>7.5700000000000003E-2</v>
      </c>
      <c r="E116" s="3">
        <v>8.1100000000000005E-2</v>
      </c>
      <c r="F116" s="3">
        <v>9.0200000000000002E-2</v>
      </c>
      <c r="G116" s="3">
        <v>8.2600000000000007E-2</v>
      </c>
      <c r="H116" s="3">
        <v>8.1600000000000006E-2</v>
      </c>
      <c r="I116" s="5">
        <f t="shared" si="20"/>
        <v>-1.0000000000000009E-3</v>
      </c>
      <c r="J116" s="5">
        <f t="shared" si="21"/>
        <v>-1.2106537530266354E-2</v>
      </c>
      <c r="K116" s="5">
        <f t="shared" si="22"/>
        <v>5.9000000000000025E-3</v>
      </c>
      <c r="L116" s="5">
        <f t="shared" si="23"/>
        <v>7.7939233817701487E-2</v>
      </c>
    </row>
    <row r="117" spans="1:12" x14ac:dyDescent="0.25">
      <c r="A117">
        <v>7.3</v>
      </c>
      <c r="B117" t="s">
        <v>193</v>
      </c>
      <c r="C117" t="s">
        <v>39</v>
      </c>
      <c r="D117" s="3">
        <v>7.0999999999999994E-2</v>
      </c>
      <c r="E117" s="3">
        <v>7.0300000000000001E-2</v>
      </c>
      <c r="F117" s="3">
        <v>6.4199999999999993E-2</v>
      </c>
      <c r="G117" s="3">
        <v>6.2E-2</v>
      </c>
      <c r="H117" s="3">
        <v>6.2899999999999998E-2</v>
      </c>
      <c r="I117" s="5">
        <f t="shared" si="20"/>
        <v>8.9999999999999802E-4</v>
      </c>
      <c r="J117" s="5">
        <f t="shared" si="21"/>
        <v>1.4516129032258032E-2</v>
      </c>
      <c r="K117" s="5">
        <f t="shared" si="22"/>
        <v>-8.0999999999999961E-3</v>
      </c>
      <c r="L117" s="5">
        <f t="shared" si="23"/>
        <v>-0.11408450704225348</v>
      </c>
    </row>
    <row r="118" spans="1:12" x14ac:dyDescent="0.25">
      <c r="A118">
        <v>7.3</v>
      </c>
      <c r="B118" t="s">
        <v>193</v>
      </c>
      <c r="C118" t="s">
        <v>92</v>
      </c>
      <c r="D118" s="3">
        <v>5.7599999999999998E-2</v>
      </c>
      <c r="E118" s="3">
        <v>6.7900000000000002E-2</v>
      </c>
      <c r="F118" s="3">
        <v>6.2700000000000006E-2</v>
      </c>
      <c r="G118" s="3">
        <v>5.8599999999999999E-2</v>
      </c>
      <c r="H118" s="3">
        <v>6.0699999999999997E-2</v>
      </c>
      <c r="I118" s="5">
        <f t="shared" si="20"/>
        <v>2.0999999999999977E-3</v>
      </c>
      <c r="J118" s="5">
        <f t="shared" si="21"/>
        <v>3.5836177474402695E-2</v>
      </c>
      <c r="K118" s="5">
        <f t="shared" si="22"/>
        <v>3.0999999999999986E-3</v>
      </c>
      <c r="L118" s="5">
        <f t="shared" si="23"/>
        <v>5.381944444444442E-2</v>
      </c>
    </row>
    <row r="119" spans="1:12" x14ac:dyDescent="0.25">
      <c r="A119">
        <v>7.3</v>
      </c>
      <c r="B119" t="s">
        <v>193</v>
      </c>
      <c r="C119" t="s">
        <v>91</v>
      </c>
      <c r="D119" s="3">
        <v>8.2699999999999996E-2</v>
      </c>
      <c r="E119" s="3">
        <v>6.8099999999999994E-2</v>
      </c>
      <c r="F119" s="3">
        <v>6.7400000000000002E-2</v>
      </c>
      <c r="G119" s="3">
        <v>0.1158</v>
      </c>
      <c r="H119" s="3">
        <v>6.6100000000000006E-2</v>
      </c>
      <c r="I119" s="5">
        <f t="shared" si="20"/>
        <v>-4.9699999999999994E-2</v>
      </c>
      <c r="J119" s="5">
        <f t="shared" si="21"/>
        <v>-0.42918825561312601</v>
      </c>
      <c r="K119" s="5">
        <f t="shared" si="22"/>
        <v>-1.659999999999999E-2</v>
      </c>
      <c r="L119" s="5">
        <f t="shared" si="23"/>
        <v>-0.20072551390568308</v>
      </c>
    </row>
    <row r="120" spans="1:12" x14ac:dyDescent="0.25">
      <c r="A120">
        <v>7.3</v>
      </c>
      <c r="B120" t="s">
        <v>193</v>
      </c>
      <c r="C120" t="s">
        <v>41</v>
      </c>
      <c r="D120" s="3">
        <v>6.4899999999999999E-2</v>
      </c>
      <c r="E120" s="3">
        <v>6.6000000000000003E-2</v>
      </c>
      <c r="F120" s="3">
        <v>5.5599999999999997E-2</v>
      </c>
      <c r="G120" s="3">
        <v>6.7500000000000004E-2</v>
      </c>
      <c r="H120" s="3">
        <v>6.5799999999999997E-2</v>
      </c>
      <c r="I120" s="5">
        <f t="shared" si="20"/>
        <v>-1.7000000000000071E-3</v>
      </c>
      <c r="J120" s="5">
        <f t="shared" si="21"/>
        <v>-2.518518518518529E-2</v>
      </c>
      <c r="K120" s="5">
        <f t="shared" si="22"/>
        <v>8.9999999999999802E-4</v>
      </c>
      <c r="L120" s="5">
        <f t="shared" si="23"/>
        <v>1.3867488443759599E-2</v>
      </c>
    </row>
    <row r="121" spans="1:12" x14ac:dyDescent="0.25">
      <c r="A121">
        <v>7.3</v>
      </c>
      <c r="B121" t="s">
        <v>193</v>
      </c>
      <c r="C121" t="s">
        <v>93</v>
      </c>
      <c r="D121" s="3">
        <v>6.1899999999999997E-2</v>
      </c>
      <c r="E121" s="3">
        <v>5.0299999999999997E-2</v>
      </c>
      <c r="F121" s="3">
        <v>5.8900000000000001E-2</v>
      </c>
      <c r="G121" s="3">
        <v>4.9700000000000001E-2</v>
      </c>
      <c r="H121" s="3">
        <v>5.8500000000000003E-2</v>
      </c>
      <c r="I121" s="5">
        <f t="shared" si="20"/>
        <v>8.8000000000000023E-3</v>
      </c>
      <c r="J121" s="5">
        <f t="shared" si="21"/>
        <v>0.17706237424547289</v>
      </c>
      <c r="K121" s="5">
        <f t="shared" si="22"/>
        <v>-3.3999999999999933E-3</v>
      </c>
      <c r="L121" s="5">
        <f t="shared" si="23"/>
        <v>-5.4927302100161446E-2</v>
      </c>
    </row>
    <row r="122" spans="1:12" x14ac:dyDescent="0.25">
      <c r="A122">
        <v>7.3</v>
      </c>
      <c r="B122" t="s">
        <v>193</v>
      </c>
      <c r="C122" t="s">
        <v>94</v>
      </c>
      <c r="D122" s="3">
        <v>7.4800000000000005E-2</v>
      </c>
      <c r="E122" s="3">
        <v>6.4299999999999996E-2</v>
      </c>
      <c r="F122" s="3">
        <v>6.25E-2</v>
      </c>
      <c r="G122" s="3">
        <v>5.8799999999999998E-2</v>
      </c>
      <c r="H122" s="3">
        <v>5.4699999999999999E-2</v>
      </c>
      <c r="I122" s="5">
        <f t="shared" si="20"/>
        <v>-4.0999999999999995E-3</v>
      </c>
      <c r="J122" s="5">
        <f t="shared" si="21"/>
        <v>-6.9727891156462579E-2</v>
      </c>
      <c r="K122" s="5">
        <f t="shared" si="22"/>
        <v>-2.0100000000000007E-2</v>
      </c>
      <c r="L122" s="5">
        <f t="shared" si="23"/>
        <v>-0.26871657754010703</v>
      </c>
    </row>
    <row r="123" spans="1:12" x14ac:dyDescent="0.25">
      <c r="A123">
        <v>7.3</v>
      </c>
      <c r="B123" t="s">
        <v>193</v>
      </c>
      <c r="C123" t="s">
        <v>95</v>
      </c>
      <c r="D123" s="3">
        <v>7.0300000000000001E-2</v>
      </c>
      <c r="E123" s="3">
        <v>8.4500000000000006E-2</v>
      </c>
      <c r="F123" s="3">
        <v>7.1900000000000006E-2</v>
      </c>
      <c r="G123" s="3">
        <v>8.4900000000000003E-2</v>
      </c>
      <c r="H123" s="3">
        <v>7.8700000000000006E-2</v>
      </c>
      <c r="I123" s="5">
        <f t="shared" si="20"/>
        <v>-6.1999999999999972E-3</v>
      </c>
      <c r="J123" s="5">
        <f t="shared" si="21"/>
        <v>-7.3027090694935182E-2</v>
      </c>
      <c r="K123" s="5">
        <f t="shared" si="22"/>
        <v>8.4000000000000047E-3</v>
      </c>
      <c r="L123" s="5">
        <f t="shared" si="23"/>
        <v>0.11948790896159324</v>
      </c>
    </row>
    <row r="124" spans="1:12" x14ac:dyDescent="0.25">
      <c r="A124">
        <v>7.3</v>
      </c>
      <c r="B124" t="s">
        <v>193</v>
      </c>
      <c r="C124" t="s">
        <v>96</v>
      </c>
      <c r="D124" s="3">
        <v>7.1800000000000003E-2</v>
      </c>
      <c r="E124" s="3">
        <v>7.7700000000000005E-2</v>
      </c>
      <c r="F124" s="3">
        <v>8.6699999999999999E-2</v>
      </c>
      <c r="G124" s="3">
        <v>0.08</v>
      </c>
      <c r="H124" s="3">
        <v>8.3299999999999999E-2</v>
      </c>
      <c r="I124" s="5">
        <f t="shared" si="20"/>
        <v>3.2999999999999974E-3</v>
      </c>
      <c r="J124" s="5">
        <f t="shared" si="21"/>
        <v>4.1249999999999967E-2</v>
      </c>
      <c r="K124" s="5">
        <f t="shared" si="22"/>
        <v>1.1499999999999996E-2</v>
      </c>
      <c r="L124" s="5">
        <f t="shared" si="23"/>
        <v>0.16016713091922</v>
      </c>
    </row>
    <row r="125" spans="1:12" x14ac:dyDescent="0.25">
      <c r="A125">
        <v>7.3</v>
      </c>
      <c r="B125" t="s">
        <v>193</v>
      </c>
      <c r="C125" t="s">
        <v>97</v>
      </c>
      <c r="D125" s="3">
        <v>5.9700000000000003E-2</v>
      </c>
      <c r="E125" s="3">
        <v>5.2699999999999997E-2</v>
      </c>
      <c r="F125" s="3">
        <v>5.2600000000000001E-2</v>
      </c>
      <c r="G125" s="3">
        <v>4.8800000000000003E-2</v>
      </c>
      <c r="H125" s="3">
        <v>5.5899999999999998E-2</v>
      </c>
      <c r="I125" s="5">
        <f t="shared" si="20"/>
        <v>7.0999999999999952E-3</v>
      </c>
      <c r="J125" s="5">
        <f t="shared" si="21"/>
        <v>0.14549180327868841</v>
      </c>
      <c r="K125" s="5">
        <f t="shared" si="22"/>
        <v>-3.8000000000000048E-3</v>
      </c>
      <c r="L125" s="5">
        <f t="shared" si="23"/>
        <v>-6.3651591289782317E-2</v>
      </c>
    </row>
    <row r="126" spans="1:12" x14ac:dyDescent="0.25">
      <c r="A126">
        <v>7.3</v>
      </c>
      <c r="B126" t="s">
        <v>193</v>
      </c>
      <c r="C126" t="s">
        <v>98</v>
      </c>
      <c r="D126" s="3">
        <v>7.5399999999999995E-2</v>
      </c>
      <c r="E126" s="3">
        <v>9.0999999999999998E-2</v>
      </c>
      <c r="F126" s="3">
        <v>8.7800000000000003E-2</v>
      </c>
      <c r="G126" s="3">
        <v>8.4500000000000006E-2</v>
      </c>
      <c r="H126" s="3">
        <v>7.9500000000000001E-2</v>
      </c>
      <c r="I126" s="5">
        <f t="shared" si="20"/>
        <v>-5.0000000000000044E-3</v>
      </c>
      <c r="J126" s="5">
        <f t="shared" si="21"/>
        <v>-5.917159763313614E-2</v>
      </c>
      <c r="K126" s="5">
        <f t="shared" si="22"/>
        <v>4.1000000000000064E-3</v>
      </c>
      <c r="L126" s="5">
        <f t="shared" si="23"/>
        <v>5.4376657824933776E-2</v>
      </c>
    </row>
    <row r="128" spans="1:12" x14ac:dyDescent="0.25">
      <c r="A128" s="7" t="s">
        <v>268</v>
      </c>
      <c r="B128" s="11"/>
      <c r="C128" s="11"/>
      <c r="D128" s="11"/>
      <c r="E128" s="11"/>
      <c r="F128" s="11"/>
      <c r="G128" s="11"/>
      <c r="H128" s="11"/>
      <c r="I128" s="19"/>
      <c r="J128" s="19"/>
      <c r="K128" s="19"/>
      <c r="L128" s="19"/>
    </row>
    <row r="129" spans="1:12" x14ac:dyDescent="0.25">
      <c r="A129" s="1" t="s">
        <v>26</v>
      </c>
      <c r="B129" s="1" t="s">
        <v>215</v>
      </c>
      <c r="C129" s="1" t="s">
        <v>262</v>
      </c>
      <c r="D129" s="1">
        <v>2021</v>
      </c>
      <c r="E129" s="1">
        <v>2022</v>
      </c>
      <c r="F129" s="1">
        <v>2023</v>
      </c>
      <c r="G129" s="1">
        <v>2024</v>
      </c>
      <c r="H129" s="1">
        <v>2025</v>
      </c>
      <c r="I129" s="1" t="s">
        <v>63</v>
      </c>
      <c r="J129" s="1" t="s">
        <v>55</v>
      </c>
      <c r="K129" s="1" t="s">
        <v>64</v>
      </c>
      <c r="L129" s="1" t="s">
        <v>57</v>
      </c>
    </row>
    <row r="130" spans="1:12" x14ac:dyDescent="0.25">
      <c r="A130">
        <v>8.3000000000000007</v>
      </c>
      <c r="B130" t="s">
        <v>269</v>
      </c>
      <c r="C130" t="s">
        <v>84</v>
      </c>
      <c r="D130" s="3">
        <v>0.01</v>
      </c>
      <c r="E130" s="3">
        <v>0.01</v>
      </c>
      <c r="F130" s="3">
        <v>1.1299999999999999E-2</v>
      </c>
      <c r="G130" s="3">
        <v>1.1900000000000001E-2</v>
      </c>
      <c r="H130" s="3">
        <v>9.9000000000000008E-3</v>
      </c>
      <c r="I130" s="5">
        <f t="shared" ref="I130:I146" si="24">SUM(H130-G130)</f>
        <v>-2E-3</v>
      </c>
      <c r="J130" s="5">
        <f t="shared" ref="J130:J146" si="25">SUM(H130-G130)/G130</f>
        <v>-0.16806722689075629</v>
      </c>
      <c r="K130" s="5">
        <f t="shared" ref="K130:K146" si="26">SUM(H130-D130)</f>
        <v>-9.9999999999999395E-5</v>
      </c>
      <c r="L130" s="5">
        <f t="shared" ref="L130:L146" si="27">SUM(H130-D130)/D130</f>
        <v>-9.9999999999999395E-3</v>
      </c>
    </row>
    <row r="131" spans="1:12" x14ac:dyDescent="0.25">
      <c r="A131">
        <v>8.3000000000000007</v>
      </c>
      <c r="B131" t="s">
        <v>269</v>
      </c>
      <c r="C131" t="s">
        <v>85</v>
      </c>
      <c r="D131" s="3">
        <v>7.7999999999999996E-3</v>
      </c>
      <c r="E131" s="3">
        <v>6.0000000000000001E-3</v>
      </c>
      <c r="F131" s="3">
        <v>7.9000000000000008E-3</v>
      </c>
      <c r="G131" s="3">
        <v>4.5999999999999999E-3</v>
      </c>
      <c r="H131" s="3">
        <v>9.4999999999999998E-3</v>
      </c>
      <c r="I131" s="5">
        <f t="shared" si="24"/>
        <v>4.8999999999999998E-3</v>
      </c>
      <c r="J131" s="5">
        <f t="shared" si="25"/>
        <v>1.0652173913043479</v>
      </c>
      <c r="K131" s="5">
        <f t="shared" si="26"/>
        <v>1.7000000000000001E-3</v>
      </c>
      <c r="L131" s="5">
        <f t="shared" si="27"/>
        <v>0.21794871794871798</v>
      </c>
    </row>
    <row r="132" spans="1:12" x14ac:dyDescent="0.25">
      <c r="A132">
        <v>8.3000000000000007</v>
      </c>
      <c r="B132" t="s">
        <v>269</v>
      </c>
      <c r="C132" t="s">
        <v>86</v>
      </c>
      <c r="D132" s="3">
        <v>9.4999999999999998E-3</v>
      </c>
      <c r="E132" s="3">
        <v>8.6E-3</v>
      </c>
      <c r="F132" s="3">
        <v>7.4000000000000003E-3</v>
      </c>
      <c r="G132" s="3">
        <v>9.9000000000000008E-3</v>
      </c>
      <c r="H132" s="3">
        <v>7.4000000000000003E-3</v>
      </c>
      <c r="I132" s="5">
        <f t="shared" si="24"/>
        <v>-2.5000000000000005E-3</v>
      </c>
      <c r="J132" s="5">
        <f t="shared" si="25"/>
        <v>-0.25252525252525254</v>
      </c>
      <c r="K132" s="5">
        <f t="shared" si="26"/>
        <v>-2.0999999999999994E-3</v>
      </c>
      <c r="L132" s="5">
        <f t="shared" si="27"/>
        <v>-0.22105263157894731</v>
      </c>
    </row>
    <row r="133" spans="1:12" x14ac:dyDescent="0.25">
      <c r="A133">
        <v>8.3000000000000007</v>
      </c>
      <c r="B133" t="s">
        <v>269</v>
      </c>
      <c r="C133" t="s">
        <v>87</v>
      </c>
      <c r="D133" s="3">
        <v>1.0800000000000001E-2</v>
      </c>
      <c r="E133" s="3">
        <v>1.11E-2</v>
      </c>
      <c r="F133" s="3">
        <v>8.6999999999999994E-3</v>
      </c>
      <c r="G133" s="3">
        <v>1.03E-2</v>
      </c>
      <c r="H133" s="3">
        <v>6.8999999999999999E-3</v>
      </c>
      <c r="I133" s="5">
        <f t="shared" si="24"/>
        <v>-3.4000000000000002E-3</v>
      </c>
      <c r="J133" s="5">
        <f t="shared" si="25"/>
        <v>-0.3300970873786408</v>
      </c>
      <c r="K133" s="5">
        <f t="shared" si="26"/>
        <v>-3.9000000000000007E-3</v>
      </c>
      <c r="L133" s="5">
        <f t="shared" si="27"/>
        <v>-0.36111111111111116</v>
      </c>
    </row>
    <row r="134" spans="1:12" x14ac:dyDescent="0.25">
      <c r="A134">
        <v>8.3000000000000007</v>
      </c>
      <c r="B134" t="s">
        <v>269</v>
      </c>
      <c r="C134" t="s">
        <v>88</v>
      </c>
      <c r="D134" s="3">
        <v>1.24E-2</v>
      </c>
      <c r="E134" s="3">
        <v>1.0699999999999999E-2</v>
      </c>
      <c r="F134" s="3">
        <v>6.1000000000000004E-3</v>
      </c>
      <c r="G134" s="3">
        <v>9.2999999999999992E-3</v>
      </c>
      <c r="H134" s="3">
        <v>9.7000000000000003E-3</v>
      </c>
      <c r="I134" s="5">
        <f t="shared" si="24"/>
        <v>4.0000000000000105E-4</v>
      </c>
      <c r="J134" s="5">
        <f t="shared" si="25"/>
        <v>4.3010752688172157E-2</v>
      </c>
      <c r="K134" s="5">
        <f t="shared" si="26"/>
        <v>-2.6999999999999993E-3</v>
      </c>
      <c r="L134" s="5">
        <f t="shared" si="27"/>
        <v>-0.21774193548387091</v>
      </c>
    </row>
    <row r="135" spans="1:12" x14ac:dyDescent="0.25">
      <c r="A135">
        <v>8.3000000000000007</v>
      </c>
      <c r="B135" t="s">
        <v>269</v>
      </c>
      <c r="C135" t="s">
        <v>89</v>
      </c>
      <c r="D135" s="3">
        <v>1.1900000000000001E-2</v>
      </c>
      <c r="E135" s="3">
        <v>8.9999999999999993E-3</v>
      </c>
      <c r="F135" s="3">
        <v>5.8999999999999999E-3</v>
      </c>
      <c r="G135" s="3">
        <v>9.9000000000000008E-3</v>
      </c>
      <c r="H135" s="3">
        <v>1.01E-2</v>
      </c>
      <c r="I135" s="5">
        <f t="shared" si="24"/>
        <v>1.9999999999999879E-4</v>
      </c>
      <c r="J135" s="5">
        <f t="shared" si="25"/>
        <v>2.0202020202020079E-2</v>
      </c>
      <c r="K135" s="5">
        <f t="shared" si="26"/>
        <v>-1.8000000000000013E-3</v>
      </c>
      <c r="L135" s="5">
        <f t="shared" si="27"/>
        <v>-0.15126050420168077</v>
      </c>
    </row>
    <row r="136" spans="1:12" x14ac:dyDescent="0.25">
      <c r="A136">
        <v>8.3000000000000007</v>
      </c>
      <c r="B136" t="s">
        <v>269</v>
      </c>
      <c r="C136" t="s">
        <v>90</v>
      </c>
      <c r="D136" s="3">
        <v>1.5299999999999999E-2</v>
      </c>
      <c r="E136" s="3">
        <v>1.38E-2</v>
      </c>
      <c r="F136" s="3">
        <v>1.29E-2</v>
      </c>
      <c r="G136" s="3">
        <v>1.2999999999999999E-2</v>
      </c>
      <c r="H136" s="3">
        <v>1.09E-2</v>
      </c>
      <c r="I136" s="5">
        <f t="shared" si="24"/>
        <v>-2.0999999999999994E-3</v>
      </c>
      <c r="J136" s="5">
        <f t="shared" si="25"/>
        <v>-0.16153846153846149</v>
      </c>
      <c r="K136" s="5">
        <f t="shared" si="26"/>
        <v>-4.3999999999999994E-3</v>
      </c>
      <c r="L136" s="5">
        <f t="shared" si="27"/>
        <v>-0.28758169934640521</v>
      </c>
    </row>
    <row r="137" spans="1:12" x14ac:dyDescent="0.25">
      <c r="A137">
        <v>8.3000000000000007</v>
      </c>
      <c r="B137" t="s">
        <v>269</v>
      </c>
      <c r="C137" t="s">
        <v>39</v>
      </c>
      <c r="D137" s="3">
        <v>3.8E-3</v>
      </c>
      <c r="E137" s="3">
        <v>2.8999999999999998E-3</v>
      </c>
      <c r="F137" s="3">
        <v>2.7000000000000001E-3</v>
      </c>
      <c r="G137" s="3">
        <v>0</v>
      </c>
      <c r="H137" s="3">
        <v>2.0999999999999999E-3</v>
      </c>
      <c r="I137" s="5">
        <f t="shared" si="24"/>
        <v>2.0999999999999999E-3</v>
      </c>
      <c r="J137" s="113" t="s">
        <v>38</v>
      </c>
      <c r="K137" s="5">
        <f t="shared" si="26"/>
        <v>-1.7000000000000001E-3</v>
      </c>
      <c r="L137" s="5">
        <f t="shared" si="27"/>
        <v>-0.44736842105263164</v>
      </c>
    </row>
    <row r="138" spans="1:12" x14ac:dyDescent="0.25">
      <c r="A138">
        <v>8.3000000000000007</v>
      </c>
      <c r="B138" t="s">
        <v>269</v>
      </c>
      <c r="C138" t="s">
        <v>92</v>
      </c>
      <c r="D138" s="3">
        <v>6.1000000000000004E-3</v>
      </c>
      <c r="E138" s="3">
        <v>5.5999999999999999E-3</v>
      </c>
      <c r="F138" s="3">
        <v>5.1999999999999998E-3</v>
      </c>
      <c r="G138" s="3">
        <v>5.0000000000000001E-3</v>
      </c>
      <c r="H138" s="3">
        <v>3.5000000000000001E-3</v>
      </c>
      <c r="I138" s="5">
        <f t="shared" si="24"/>
        <v>-1.5E-3</v>
      </c>
      <c r="J138" s="5">
        <f t="shared" si="25"/>
        <v>-0.3</v>
      </c>
      <c r="K138" s="5">
        <f t="shared" si="26"/>
        <v>-2.6000000000000003E-3</v>
      </c>
      <c r="L138" s="5">
        <f t="shared" si="27"/>
        <v>-0.42622950819672134</v>
      </c>
    </row>
    <row r="139" spans="1:12" x14ac:dyDescent="0.25">
      <c r="A139">
        <v>8.3000000000000007</v>
      </c>
      <c r="B139" t="s">
        <v>269</v>
      </c>
      <c r="C139" t="s">
        <v>91</v>
      </c>
      <c r="D139" s="3">
        <v>6.4999999999999997E-3</v>
      </c>
      <c r="E139" s="3">
        <v>4.7999999999999996E-3</v>
      </c>
      <c r="F139" s="3">
        <v>9.5999999999999992E-3</v>
      </c>
      <c r="G139" s="3">
        <v>9.1000000000000004E-3</v>
      </c>
      <c r="H139" s="3">
        <v>8.0000000000000002E-3</v>
      </c>
      <c r="I139" s="5">
        <f t="shared" si="24"/>
        <v>-1.1000000000000003E-3</v>
      </c>
      <c r="J139" s="5">
        <f t="shared" si="25"/>
        <v>-0.12087912087912091</v>
      </c>
      <c r="K139" s="5">
        <f t="shared" si="26"/>
        <v>1.5000000000000005E-3</v>
      </c>
      <c r="L139" s="5">
        <f t="shared" si="27"/>
        <v>0.23076923076923084</v>
      </c>
    </row>
    <row r="140" spans="1:12" x14ac:dyDescent="0.25">
      <c r="A140">
        <v>8.3000000000000007</v>
      </c>
      <c r="B140" t="s">
        <v>269</v>
      </c>
      <c r="C140" t="s">
        <v>41</v>
      </c>
      <c r="D140" s="3">
        <v>6.4000000000000003E-3</v>
      </c>
      <c r="E140" s="3">
        <v>6.6E-3</v>
      </c>
      <c r="F140" s="3">
        <v>6.7999999999999996E-3</v>
      </c>
      <c r="G140" s="3">
        <v>7.3000000000000001E-3</v>
      </c>
      <c r="H140" s="3">
        <v>6.7000000000000002E-3</v>
      </c>
      <c r="I140" s="5">
        <f t="shared" si="24"/>
        <v>-5.9999999999999984E-4</v>
      </c>
      <c r="J140" s="5">
        <f t="shared" si="25"/>
        <v>-8.219178082191779E-2</v>
      </c>
      <c r="K140" s="5">
        <f t="shared" si="26"/>
        <v>2.9999999999999992E-4</v>
      </c>
      <c r="L140" s="5">
        <f t="shared" si="27"/>
        <v>4.6874999999999986E-2</v>
      </c>
    </row>
    <row r="141" spans="1:12" x14ac:dyDescent="0.25">
      <c r="A141">
        <v>8.3000000000000007</v>
      </c>
      <c r="B141" t="s">
        <v>269</v>
      </c>
      <c r="C141" t="s">
        <v>93</v>
      </c>
      <c r="D141" s="3">
        <v>9.4000000000000004E-3</v>
      </c>
      <c r="E141" s="3">
        <v>9.7999999999999997E-3</v>
      </c>
      <c r="F141" s="3">
        <v>8.0999999999999996E-3</v>
      </c>
      <c r="G141" s="3">
        <v>1.03E-2</v>
      </c>
      <c r="H141" s="3">
        <v>9.7999999999999997E-3</v>
      </c>
      <c r="I141" s="5">
        <f t="shared" si="24"/>
        <v>-5.0000000000000044E-4</v>
      </c>
      <c r="J141" s="5">
        <f t="shared" si="25"/>
        <v>-4.854368932038839E-2</v>
      </c>
      <c r="K141" s="5">
        <f t="shared" si="26"/>
        <v>3.9999999999999931E-4</v>
      </c>
      <c r="L141" s="5">
        <f t="shared" si="27"/>
        <v>4.2553191489361625E-2</v>
      </c>
    </row>
    <row r="142" spans="1:12" x14ac:dyDescent="0.25">
      <c r="A142">
        <v>8.3000000000000007</v>
      </c>
      <c r="B142" t="s">
        <v>269</v>
      </c>
      <c r="C142" t="s">
        <v>94</v>
      </c>
      <c r="D142" s="3">
        <v>6.1000000000000004E-3</v>
      </c>
      <c r="E142" s="3">
        <v>8.8999999999999999E-3</v>
      </c>
      <c r="F142" s="3">
        <v>5.0000000000000001E-3</v>
      </c>
      <c r="G142" s="3">
        <v>4.8999999999999998E-3</v>
      </c>
      <c r="H142" s="3">
        <v>3.8E-3</v>
      </c>
      <c r="I142" s="5">
        <f t="shared" si="24"/>
        <v>-1.0999999999999998E-3</v>
      </c>
      <c r="J142" s="5">
        <f t="shared" si="25"/>
        <v>-0.22448979591836732</v>
      </c>
      <c r="K142" s="5">
        <f t="shared" si="26"/>
        <v>-2.3000000000000004E-3</v>
      </c>
      <c r="L142" s="5">
        <f t="shared" si="27"/>
        <v>-0.37704918032786888</v>
      </c>
    </row>
    <row r="143" spans="1:12" x14ac:dyDescent="0.25">
      <c r="A143">
        <v>8.3000000000000007</v>
      </c>
      <c r="B143" t="s">
        <v>269</v>
      </c>
      <c r="C143" t="s">
        <v>95</v>
      </c>
      <c r="D143" s="3">
        <v>6.7999999999999996E-3</v>
      </c>
      <c r="E143" s="3">
        <v>6.4999999999999997E-3</v>
      </c>
      <c r="F143" s="3">
        <v>0</v>
      </c>
      <c r="G143" s="3">
        <v>0</v>
      </c>
      <c r="H143" s="3">
        <v>1.01E-2</v>
      </c>
      <c r="I143" s="5">
        <f t="shared" si="24"/>
        <v>1.01E-2</v>
      </c>
      <c r="J143" s="113" t="s">
        <v>38</v>
      </c>
      <c r="K143" s="5">
        <f t="shared" si="26"/>
        <v>3.3E-3</v>
      </c>
      <c r="L143" s="5">
        <f t="shared" si="27"/>
        <v>0.48529411764705882</v>
      </c>
    </row>
    <row r="144" spans="1:12" x14ac:dyDescent="0.25">
      <c r="A144">
        <v>8.3000000000000007</v>
      </c>
      <c r="B144" t="s">
        <v>269</v>
      </c>
      <c r="C144" t="s">
        <v>96</v>
      </c>
      <c r="D144" s="3">
        <v>9.2999999999999992E-3</v>
      </c>
      <c r="E144" s="3">
        <v>1.0800000000000001E-2</v>
      </c>
      <c r="F144" s="3">
        <v>1.24E-2</v>
      </c>
      <c r="G144" s="3">
        <v>0.01</v>
      </c>
      <c r="H144" s="3">
        <v>1.03E-2</v>
      </c>
      <c r="I144" s="5">
        <f t="shared" si="24"/>
        <v>2.9999999999999992E-4</v>
      </c>
      <c r="J144" s="5">
        <f t="shared" si="25"/>
        <v>2.9999999999999992E-2</v>
      </c>
      <c r="K144" s="5">
        <f t="shared" si="26"/>
        <v>1.0000000000000009E-3</v>
      </c>
      <c r="L144" s="5">
        <f t="shared" si="27"/>
        <v>0.10752688172043021</v>
      </c>
    </row>
    <row r="145" spans="1:12" x14ac:dyDescent="0.25">
      <c r="A145">
        <v>8.3000000000000007</v>
      </c>
      <c r="B145" t="s">
        <v>269</v>
      </c>
      <c r="C145" t="s">
        <v>97</v>
      </c>
      <c r="D145" s="3">
        <v>1.26E-2</v>
      </c>
      <c r="E145" s="3">
        <v>4.1999999999999997E-3</v>
      </c>
      <c r="F145" s="3">
        <v>0.01</v>
      </c>
      <c r="G145" s="3">
        <v>7.7000000000000002E-3</v>
      </c>
      <c r="H145" s="3">
        <v>5.8999999999999999E-3</v>
      </c>
      <c r="I145" s="5">
        <f t="shared" si="24"/>
        <v>-1.8000000000000004E-3</v>
      </c>
      <c r="J145" s="5">
        <f t="shared" si="25"/>
        <v>-0.23376623376623382</v>
      </c>
      <c r="K145" s="5">
        <f t="shared" si="26"/>
        <v>-6.7000000000000002E-3</v>
      </c>
      <c r="L145" s="5">
        <f t="shared" si="27"/>
        <v>-0.53174603174603174</v>
      </c>
    </row>
    <row r="146" spans="1:12" x14ac:dyDescent="0.25">
      <c r="A146">
        <v>8.3000000000000007</v>
      </c>
      <c r="B146" t="s">
        <v>269</v>
      </c>
      <c r="C146" t="s">
        <v>98</v>
      </c>
      <c r="D146" s="3">
        <v>4.7999999999999996E-3</v>
      </c>
      <c r="E146" s="3">
        <v>1.15E-2</v>
      </c>
      <c r="F146" s="3">
        <v>1.0800000000000001E-2</v>
      </c>
      <c r="G146" s="3">
        <v>1.0699999999999999E-2</v>
      </c>
      <c r="H146" s="3">
        <v>5.8999999999999999E-3</v>
      </c>
      <c r="I146" s="5">
        <f t="shared" si="24"/>
        <v>-4.7999999999999996E-3</v>
      </c>
      <c r="J146" s="5">
        <f t="shared" si="25"/>
        <v>-0.44859813084112149</v>
      </c>
      <c r="K146" s="5">
        <f t="shared" si="26"/>
        <v>1.1000000000000003E-3</v>
      </c>
      <c r="L146" s="5">
        <f t="shared" si="27"/>
        <v>0.22916666666666674</v>
      </c>
    </row>
    <row r="148" spans="1:12" x14ac:dyDescent="0.25">
      <c r="A148" s="7" t="s">
        <v>270</v>
      </c>
      <c r="B148" s="11"/>
      <c r="C148" s="11"/>
      <c r="D148" s="11"/>
      <c r="E148" s="11"/>
      <c r="F148" s="11"/>
      <c r="G148" s="11"/>
      <c r="H148" s="11"/>
      <c r="I148" s="19"/>
      <c r="J148" s="19"/>
      <c r="K148" s="19"/>
      <c r="L148" s="19"/>
    </row>
    <row r="149" spans="1:12" x14ac:dyDescent="0.25">
      <c r="A149" s="1" t="s">
        <v>26</v>
      </c>
      <c r="B149" s="1" t="s">
        <v>215</v>
      </c>
      <c r="C149" s="1" t="s">
        <v>262</v>
      </c>
      <c r="D149" s="1">
        <v>2021</v>
      </c>
      <c r="E149" s="1">
        <v>2022</v>
      </c>
      <c r="F149" s="1">
        <v>2023</v>
      </c>
      <c r="G149" s="1">
        <v>2024</v>
      </c>
      <c r="H149" s="1">
        <v>2025</v>
      </c>
      <c r="I149" s="1" t="s">
        <v>63</v>
      </c>
      <c r="J149" s="1" t="s">
        <v>55</v>
      </c>
      <c r="K149" s="1" t="s">
        <v>64</v>
      </c>
      <c r="L149" s="1" t="s">
        <v>57</v>
      </c>
    </row>
    <row r="150" spans="1:12" x14ac:dyDescent="0.25">
      <c r="A150">
        <v>9.3000000000000007</v>
      </c>
      <c r="B150" t="s">
        <v>197</v>
      </c>
      <c r="C150" t="s">
        <v>84</v>
      </c>
      <c r="D150" s="3">
        <v>0.18909999999999999</v>
      </c>
      <c r="E150" s="3">
        <v>0.1573</v>
      </c>
      <c r="F150" s="3">
        <v>0.1356</v>
      </c>
      <c r="G150" s="3">
        <v>7.6100000000000001E-2</v>
      </c>
      <c r="H150" s="3">
        <v>0.1135</v>
      </c>
      <c r="I150" s="5">
        <f t="shared" ref="I150:I166" si="28">SUM(H150-G150)</f>
        <v>3.7400000000000003E-2</v>
      </c>
      <c r="J150" s="5">
        <f t="shared" ref="J150:J166" si="29">SUM(H150-G150)/G150</f>
        <v>0.49145860709592643</v>
      </c>
      <c r="K150" s="5">
        <f t="shared" ref="K150:K166" si="30">SUM(H150-D150)</f>
        <v>-7.5599999999999987E-2</v>
      </c>
      <c r="L150" s="5">
        <f t="shared" ref="L150:L166" si="31">SUM(H150-D150)/D150</f>
        <v>-0.3997884717080909</v>
      </c>
    </row>
    <row r="151" spans="1:12" x14ac:dyDescent="0.25">
      <c r="A151">
        <v>9.3000000000000007</v>
      </c>
      <c r="B151" t="s">
        <v>197</v>
      </c>
      <c r="C151" t="s">
        <v>85</v>
      </c>
      <c r="D151" s="3">
        <v>0.17419999999999999</v>
      </c>
      <c r="E151" s="3">
        <v>0.15390000000000001</v>
      </c>
      <c r="F151" s="3">
        <v>0.13850000000000001</v>
      </c>
      <c r="G151" s="3">
        <v>0.14710000000000001</v>
      </c>
      <c r="H151" s="3">
        <v>0.1283</v>
      </c>
      <c r="I151" s="5">
        <f t="shared" si="28"/>
        <v>-1.8800000000000011E-2</v>
      </c>
      <c r="J151" s="5">
        <f t="shared" si="29"/>
        <v>-0.12780421481985052</v>
      </c>
      <c r="K151" s="5">
        <f t="shared" si="30"/>
        <v>-4.5899999999999996E-2</v>
      </c>
      <c r="L151" s="5">
        <f t="shared" si="31"/>
        <v>-0.26349024110218139</v>
      </c>
    </row>
    <row r="152" spans="1:12" x14ac:dyDescent="0.25">
      <c r="A152">
        <v>9.3000000000000007</v>
      </c>
      <c r="B152" t="s">
        <v>197</v>
      </c>
      <c r="C152" t="s">
        <v>86</v>
      </c>
      <c r="D152" s="3">
        <v>0.17199999999999999</v>
      </c>
      <c r="E152" s="3">
        <v>0.19</v>
      </c>
      <c r="F152" s="3">
        <v>0.16869999999999999</v>
      </c>
      <c r="G152" s="3">
        <v>0.1653</v>
      </c>
      <c r="H152" s="3">
        <v>0.156</v>
      </c>
      <c r="I152" s="5">
        <f t="shared" si="28"/>
        <v>-9.3000000000000027E-3</v>
      </c>
      <c r="J152" s="5">
        <f t="shared" si="29"/>
        <v>-5.626134301270419E-2</v>
      </c>
      <c r="K152" s="5">
        <f t="shared" si="30"/>
        <v>-1.5999999999999986E-2</v>
      </c>
      <c r="L152" s="5">
        <f t="shared" si="31"/>
        <v>-9.3023255813953418E-2</v>
      </c>
    </row>
    <row r="153" spans="1:12" x14ac:dyDescent="0.25">
      <c r="A153">
        <v>9.3000000000000007</v>
      </c>
      <c r="B153" t="s">
        <v>197</v>
      </c>
      <c r="C153" t="s">
        <v>87</v>
      </c>
      <c r="D153" s="3">
        <v>0.2044</v>
      </c>
      <c r="E153" s="3">
        <v>0.26290000000000002</v>
      </c>
      <c r="F153" s="3">
        <v>0.24329999999999999</v>
      </c>
      <c r="G153" s="3">
        <v>0.21659999999999999</v>
      </c>
      <c r="H153" s="3">
        <v>0.1709</v>
      </c>
      <c r="I153" s="5">
        <f t="shared" si="28"/>
        <v>-4.5699999999999991E-2</v>
      </c>
      <c r="J153" s="5">
        <f t="shared" si="29"/>
        <v>-0.21098799630655582</v>
      </c>
      <c r="K153" s="5">
        <f t="shared" si="30"/>
        <v>-3.3500000000000002E-2</v>
      </c>
      <c r="L153" s="5">
        <f t="shared" si="31"/>
        <v>-0.16389432485322897</v>
      </c>
    </row>
    <row r="154" spans="1:12" x14ac:dyDescent="0.25">
      <c r="A154">
        <v>9.3000000000000007</v>
      </c>
      <c r="B154" t="s">
        <v>197</v>
      </c>
      <c r="C154" t="s">
        <v>88</v>
      </c>
      <c r="D154" s="3">
        <v>0.2341</v>
      </c>
      <c r="E154" s="3">
        <v>0.1681</v>
      </c>
      <c r="F154" s="3">
        <v>0.21840000000000001</v>
      </c>
      <c r="G154" s="3">
        <v>0.2203</v>
      </c>
      <c r="H154" s="3">
        <v>0.19070000000000001</v>
      </c>
      <c r="I154" s="5">
        <f t="shared" si="28"/>
        <v>-2.9599999999999987E-2</v>
      </c>
      <c r="J154" s="5">
        <f t="shared" si="29"/>
        <v>-0.13436223331820241</v>
      </c>
      <c r="K154" s="5">
        <f t="shared" si="30"/>
        <v>-4.3399999999999994E-2</v>
      </c>
      <c r="L154" s="5">
        <f t="shared" si="31"/>
        <v>-0.18539085860743271</v>
      </c>
    </row>
    <row r="155" spans="1:12" x14ac:dyDescent="0.25">
      <c r="A155">
        <v>9.3000000000000007</v>
      </c>
      <c r="B155" t="s">
        <v>197</v>
      </c>
      <c r="C155" t="s">
        <v>89</v>
      </c>
      <c r="D155" s="3">
        <v>0.26190000000000002</v>
      </c>
      <c r="E155" s="3">
        <v>0.159</v>
      </c>
      <c r="F155" s="3">
        <v>0.1103</v>
      </c>
      <c r="G155" s="3">
        <v>0.14080000000000001</v>
      </c>
      <c r="H155" s="3">
        <v>0.1065</v>
      </c>
      <c r="I155" s="5">
        <f t="shared" si="28"/>
        <v>-3.4300000000000011E-2</v>
      </c>
      <c r="J155" s="5">
        <f t="shared" si="29"/>
        <v>-0.24360795454545461</v>
      </c>
      <c r="K155" s="5">
        <f t="shared" si="30"/>
        <v>-0.15540000000000004</v>
      </c>
      <c r="L155" s="5">
        <f t="shared" si="31"/>
        <v>-0.59335624284077904</v>
      </c>
    </row>
    <row r="156" spans="1:12" x14ac:dyDescent="0.25">
      <c r="A156">
        <v>9.3000000000000007</v>
      </c>
      <c r="B156" t="s">
        <v>197</v>
      </c>
      <c r="C156" t="s">
        <v>90</v>
      </c>
      <c r="D156" s="3">
        <v>0.115</v>
      </c>
      <c r="E156" s="3">
        <v>8.7599999999999997E-2</v>
      </c>
      <c r="F156" s="3">
        <v>3.3700000000000001E-2</v>
      </c>
      <c r="G156" s="3">
        <v>5.5300000000000002E-2</v>
      </c>
      <c r="H156" s="3">
        <v>6.4699999999999994E-2</v>
      </c>
      <c r="I156" s="5">
        <f t="shared" si="28"/>
        <v>9.3999999999999917E-3</v>
      </c>
      <c r="J156" s="5">
        <f t="shared" si="29"/>
        <v>0.16998191681735969</v>
      </c>
      <c r="K156" s="5">
        <f t="shared" si="30"/>
        <v>-5.0300000000000011E-2</v>
      </c>
      <c r="L156" s="5">
        <f t="shared" si="31"/>
        <v>-0.43739130434782619</v>
      </c>
    </row>
    <row r="157" spans="1:12" x14ac:dyDescent="0.25">
      <c r="A157">
        <v>9.3000000000000007</v>
      </c>
      <c r="B157" t="s">
        <v>197</v>
      </c>
      <c r="C157" t="s">
        <v>39</v>
      </c>
      <c r="D157" s="3">
        <v>0.15890000000000001</v>
      </c>
      <c r="E157" s="3">
        <v>0.152</v>
      </c>
      <c r="F157" s="3">
        <v>0.14660000000000001</v>
      </c>
      <c r="G157" s="3">
        <v>0.1328</v>
      </c>
      <c r="H157" s="3">
        <v>0.13109999999999999</v>
      </c>
      <c r="I157" s="5">
        <f t="shared" si="28"/>
        <v>-1.7000000000000071E-3</v>
      </c>
      <c r="J157" s="5">
        <f t="shared" si="29"/>
        <v>-1.2801204819277162E-2</v>
      </c>
      <c r="K157" s="5">
        <f t="shared" si="30"/>
        <v>-2.7800000000000019E-2</v>
      </c>
      <c r="L157" s="5">
        <f t="shared" si="31"/>
        <v>-0.1749528005034614</v>
      </c>
    </row>
    <row r="158" spans="1:12" x14ac:dyDescent="0.25">
      <c r="A158">
        <v>9.3000000000000007</v>
      </c>
      <c r="B158" t="s">
        <v>197</v>
      </c>
      <c r="C158" t="s">
        <v>92</v>
      </c>
      <c r="D158" s="3">
        <v>0.14910000000000001</v>
      </c>
      <c r="E158" s="3">
        <v>0.14460000000000001</v>
      </c>
      <c r="F158" s="3">
        <v>0.13109999999999999</v>
      </c>
      <c r="G158" s="3">
        <v>0.13450000000000001</v>
      </c>
      <c r="H158" s="3">
        <v>0.1308</v>
      </c>
      <c r="I158" s="5">
        <f t="shared" si="28"/>
        <v>-3.7000000000000088E-3</v>
      </c>
      <c r="J158" s="5">
        <f t="shared" si="29"/>
        <v>-2.7509293680297461E-2</v>
      </c>
      <c r="K158" s="5">
        <f t="shared" si="30"/>
        <v>-1.8300000000000011E-2</v>
      </c>
      <c r="L158" s="5">
        <f t="shared" si="31"/>
        <v>-0.12273641851106647</v>
      </c>
    </row>
    <row r="159" spans="1:12" x14ac:dyDescent="0.25">
      <c r="A159">
        <v>9.3000000000000007</v>
      </c>
      <c r="B159" t="s">
        <v>197</v>
      </c>
      <c r="C159" t="s">
        <v>91</v>
      </c>
      <c r="D159" s="3">
        <v>0.1676</v>
      </c>
      <c r="E159" s="3">
        <v>0.1663</v>
      </c>
      <c r="F159" s="3">
        <v>0.184</v>
      </c>
      <c r="G159" s="3">
        <v>0.13020000000000001</v>
      </c>
      <c r="H159" s="3">
        <v>0.16109999999999999</v>
      </c>
      <c r="I159" s="5">
        <f t="shared" si="28"/>
        <v>3.0899999999999983E-2</v>
      </c>
      <c r="J159" s="5">
        <f t="shared" si="29"/>
        <v>0.23732718894009203</v>
      </c>
      <c r="K159" s="5">
        <f t="shared" si="30"/>
        <v>-6.5000000000000058E-3</v>
      </c>
      <c r="L159" s="5">
        <f t="shared" si="31"/>
        <v>-3.878281622911698E-2</v>
      </c>
    </row>
    <row r="160" spans="1:12" x14ac:dyDescent="0.25">
      <c r="A160">
        <v>9.3000000000000007</v>
      </c>
      <c r="B160" t="s">
        <v>197</v>
      </c>
      <c r="C160" t="s">
        <v>41</v>
      </c>
      <c r="D160" s="3">
        <v>0.1545</v>
      </c>
      <c r="E160" s="3">
        <v>0.158</v>
      </c>
      <c r="F160" s="3">
        <v>0.13</v>
      </c>
      <c r="G160" s="3">
        <v>0.12180000000000001</v>
      </c>
      <c r="H160" s="3">
        <v>0.1217</v>
      </c>
      <c r="I160" s="5">
        <f t="shared" si="28"/>
        <v>-1.0000000000000286E-4</v>
      </c>
      <c r="J160" s="5">
        <f t="shared" si="29"/>
        <v>-8.2101806239739624E-4</v>
      </c>
      <c r="K160" s="5">
        <f t="shared" si="30"/>
        <v>-3.2799999999999996E-2</v>
      </c>
      <c r="L160" s="5">
        <f t="shared" si="31"/>
        <v>-0.21229773462783169</v>
      </c>
    </row>
    <row r="161" spans="1:12" x14ac:dyDescent="0.25">
      <c r="A161">
        <v>9.3000000000000007</v>
      </c>
      <c r="B161" t="s">
        <v>197</v>
      </c>
      <c r="C161" t="s">
        <v>93</v>
      </c>
      <c r="D161" s="3">
        <v>0.19189999999999999</v>
      </c>
      <c r="E161" s="3">
        <v>0.1578</v>
      </c>
      <c r="F161" s="3">
        <v>7.9699999999999993E-2</v>
      </c>
      <c r="G161" s="3">
        <v>0.17069999999999999</v>
      </c>
      <c r="H161" s="3">
        <v>0.1162</v>
      </c>
      <c r="I161" s="5">
        <f t="shared" si="28"/>
        <v>-5.4499999999999993E-2</v>
      </c>
      <c r="J161" s="5">
        <f t="shared" si="29"/>
        <v>-0.31927357937902751</v>
      </c>
      <c r="K161" s="5">
        <f t="shared" si="30"/>
        <v>-7.569999999999999E-2</v>
      </c>
      <c r="L161" s="5">
        <f t="shared" si="31"/>
        <v>-0.39447628973423654</v>
      </c>
    </row>
    <row r="162" spans="1:12" x14ac:dyDescent="0.25">
      <c r="A162">
        <v>9.3000000000000007</v>
      </c>
      <c r="B162" t="s">
        <v>197</v>
      </c>
      <c r="C162" t="s">
        <v>94</v>
      </c>
      <c r="D162" s="3">
        <v>0.1691</v>
      </c>
      <c r="E162" s="3">
        <v>0.1128</v>
      </c>
      <c r="F162" s="3">
        <v>0.12989999999999999</v>
      </c>
      <c r="G162" s="3">
        <v>0.1278</v>
      </c>
      <c r="H162" s="3">
        <v>0.13400000000000001</v>
      </c>
      <c r="I162" s="5">
        <f t="shared" si="28"/>
        <v>6.2000000000000111E-3</v>
      </c>
      <c r="J162" s="5">
        <f t="shared" si="29"/>
        <v>4.8513302034428885E-2</v>
      </c>
      <c r="K162" s="5">
        <f t="shared" si="30"/>
        <v>-3.5099999999999992E-2</v>
      </c>
      <c r="L162" s="5">
        <f t="shared" si="31"/>
        <v>-0.20756948551153159</v>
      </c>
    </row>
    <row r="163" spans="1:12" x14ac:dyDescent="0.25">
      <c r="A163">
        <v>9.3000000000000007</v>
      </c>
      <c r="B163" t="s">
        <v>197</v>
      </c>
      <c r="C163" t="s">
        <v>95</v>
      </c>
      <c r="D163" s="3">
        <v>0.2195</v>
      </c>
      <c r="E163" s="3">
        <v>0.18029999999999999</v>
      </c>
      <c r="F163" s="3">
        <v>0.15690000000000001</v>
      </c>
      <c r="G163" s="3">
        <v>0.18640000000000001</v>
      </c>
      <c r="H163" s="3">
        <v>0.17580000000000001</v>
      </c>
      <c r="I163" s="5">
        <f t="shared" si="28"/>
        <v>-1.0599999999999998E-2</v>
      </c>
      <c r="J163" s="5">
        <f t="shared" si="29"/>
        <v>-5.6866952789699561E-2</v>
      </c>
      <c r="K163" s="5">
        <f t="shared" si="30"/>
        <v>-4.3699999999999989E-2</v>
      </c>
      <c r="L163" s="5">
        <f t="shared" si="31"/>
        <v>-0.19908883826879267</v>
      </c>
    </row>
    <row r="164" spans="1:12" x14ac:dyDescent="0.25">
      <c r="A164">
        <v>9.3000000000000007</v>
      </c>
      <c r="B164" t="s">
        <v>197</v>
      </c>
      <c r="C164" t="s">
        <v>96</v>
      </c>
      <c r="D164" s="3">
        <v>0.25009999999999999</v>
      </c>
      <c r="E164" s="3">
        <v>0.219</v>
      </c>
      <c r="F164" s="3">
        <v>0.23669999999999999</v>
      </c>
      <c r="G164" s="3">
        <v>0.22700000000000001</v>
      </c>
      <c r="H164" s="3">
        <v>0.21279999999999999</v>
      </c>
      <c r="I164" s="5">
        <f t="shared" si="28"/>
        <v>-1.4200000000000018E-2</v>
      </c>
      <c r="J164" s="5">
        <f t="shared" si="29"/>
        <v>-6.255506607929523E-2</v>
      </c>
      <c r="K164" s="5">
        <f t="shared" si="30"/>
        <v>-3.73E-2</v>
      </c>
      <c r="L164" s="5">
        <f t="shared" si="31"/>
        <v>-0.14914034386245503</v>
      </c>
    </row>
    <row r="165" spans="1:12" x14ac:dyDescent="0.25">
      <c r="A165">
        <v>9.3000000000000007</v>
      </c>
      <c r="B165" t="s">
        <v>197</v>
      </c>
      <c r="C165" t="s">
        <v>97</v>
      </c>
      <c r="D165" s="3">
        <v>0.32719999999999999</v>
      </c>
      <c r="E165" s="3">
        <v>0.1053</v>
      </c>
      <c r="F165" s="3">
        <v>0.18010000000000001</v>
      </c>
      <c r="G165" s="3">
        <v>0.19270000000000001</v>
      </c>
      <c r="H165" s="3">
        <v>0.18290000000000001</v>
      </c>
      <c r="I165" s="5">
        <f t="shared" si="28"/>
        <v>-9.8000000000000032E-3</v>
      </c>
      <c r="J165" s="5">
        <f t="shared" si="29"/>
        <v>-5.0856253243383512E-2</v>
      </c>
      <c r="K165" s="5">
        <f t="shared" si="30"/>
        <v>-0.14429999999999998</v>
      </c>
      <c r="L165" s="5">
        <f t="shared" si="31"/>
        <v>-0.44101466992665034</v>
      </c>
    </row>
    <row r="166" spans="1:12" x14ac:dyDescent="0.25">
      <c r="A166">
        <v>9.3000000000000007</v>
      </c>
      <c r="B166" t="s">
        <v>197</v>
      </c>
      <c r="C166" t="s">
        <v>98</v>
      </c>
      <c r="D166" s="3">
        <v>0.19919999999999999</v>
      </c>
      <c r="E166" s="3">
        <v>0.22500000000000001</v>
      </c>
      <c r="F166" s="3">
        <v>0.2142</v>
      </c>
      <c r="G166" s="3">
        <v>0.23469999999999999</v>
      </c>
      <c r="H166" s="3">
        <v>0.22620000000000001</v>
      </c>
      <c r="I166" s="5">
        <f t="shared" si="28"/>
        <v>-8.4999999999999798E-3</v>
      </c>
      <c r="J166" s="5">
        <f t="shared" si="29"/>
        <v>-3.6216446527481808E-2</v>
      </c>
      <c r="K166" s="5">
        <f t="shared" si="30"/>
        <v>2.7000000000000024E-2</v>
      </c>
      <c r="L166" s="5">
        <f t="shared" si="31"/>
        <v>0.13554216867469893</v>
      </c>
    </row>
    <row r="167" spans="1:12" x14ac:dyDescent="0.25">
      <c r="C167" s="1"/>
      <c r="D167" s="3"/>
      <c r="E167" s="3"/>
      <c r="F167" s="3"/>
      <c r="G167" s="3"/>
      <c r="H167" s="3"/>
    </row>
    <row r="168" spans="1:12" ht="18.75" x14ac:dyDescent="0.3">
      <c r="A168" s="36" t="s">
        <v>198</v>
      </c>
    </row>
    <row r="170" spans="1:12" x14ac:dyDescent="0.25">
      <c r="A170" s="7" t="s">
        <v>199</v>
      </c>
      <c r="B170" s="19"/>
      <c r="C170" s="19"/>
      <c r="D170" s="19"/>
      <c r="E170" s="7"/>
      <c r="F170" s="7"/>
      <c r="G170" s="7"/>
      <c r="H170" s="7"/>
      <c r="I170" s="19"/>
      <c r="J170" s="19"/>
      <c r="K170" s="19"/>
      <c r="L170" s="19"/>
    </row>
    <row r="171" spans="1:12" x14ac:dyDescent="0.25">
      <c r="A171" s="1" t="s">
        <v>26</v>
      </c>
      <c r="B171" s="1" t="s">
        <v>181</v>
      </c>
      <c r="C171" s="1" t="s">
        <v>182</v>
      </c>
      <c r="D171" s="1">
        <v>2021</v>
      </c>
      <c r="E171" s="1">
        <v>2022</v>
      </c>
      <c r="F171" s="1">
        <v>2023</v>
      </c>
      <c r="G171" s="1">
        <v>2024</v>
      </c>
      <c r="H171" s="1">
        <v>2025</v>
      </c>
      <c r="I171" s="1" t="s">
        <v>54</v>
      </c>
      <c r="J171" s="1" t="s">
        <v>55</v>
      </c>
      <c r="K171" s="1" t="s">
        <v>128</v>
      </c>
      <c r="L171" s="1" t="s">
        <v>129</v>
      </c>
    </row>
    <row r="172" spans="1:12" x14ac:dyDescent="0.25">
      <c r="A172">
        <v>10.3</v>
      </c>
      <c r="B172" t="s">
        <v>262</v>
      </c>
      <c r="C172" t="s">
        <v>84</v>
      </c>
      <c r="D172">
        <v>3</v>
      </c>
      <c r="E172">
        <v>3</v>
      </c>
      <c r="F172">
        <v>3</v>
      </c>
      <c r="G172">
        <v>3</v>
      </c>
      <c r="H172">
        <v>3</v>
      </c>
      <c r="I172">
        <f t="shared" ref="I172:I188" si="32">SUM(G172-F172)</f>
        <v>0</v>
      </c>
      <c r="J172" s="5">
        <f t="shared" ref="J172:J188" si="33">SUM(G172-F172)/F172</f>
        <v>0</v>
      </c>
      <c r="K172">
        <f t="shared" ref="K172:K188" si="34">SUM(G172-D172)</f>
        <v>0</v>
      </c>
      <c r="L172" s="5">
        <f t="shared" ref="L172:L188" si="35">SUM(G172-D172)/D172</f>
        <v>0</v>
      </c>
    </row>
    <row r="173" spans="1:12" x14ac:dyDescent="0.25">
      <c r="A173">
        <v>10.3</v>
      </c>
      <c r="B173" t="s">
        <v>262</v>
      </c>
      <c r="C173" t="s">
        <v>85</v>
      </c>
      <c r="D173">
        <v>2</v>
      </c>
      <c r="E173">
        <v>2</v>
      </c>
      <c r="F173">
        <v>2</v>
      </c>
      <c r="G173">
        <v>2</v>
      </c>
      <c r="H173">
        <v>3</v>
      </c>
      <c r="I173">
        <f t="shared" si="32"/>
        <v>0</v>
      </c>
      <c r="J173" s="5">
        <f t="shared" si="33"/>
        <v>0</v>
      </c>
      <c r="K173">
        <f t="shared" si="34"/>
        <v>0</v>
      </c>
      <c r="L173" s="5">
        <f t="shared" si="35"/>
        <v>0</v>
      </c>
    </row>
    <row r="174" spans="1:12" x14ac:dyDescent="0.25">
      <c r="A174">
        <v>10.3</v>
      </c>
      <c r="B174" t="s">
        <v>262</v>
      </c>
      <c r="C174" t="s">
        <v>86</v>
      </c>
      <c r="D174">
        <v>4</v>
      </c>
      <c r="E174">
        <v>4</v>
      </c>
      <c r="F174">
        <v>4</v>
      </c>
      <c r="G174">
        <v>4</v>
      </c>
      <c r="H174">
        <v>4</v>
      </c>
      <c r="I174">
        <f t="shared" si="32"/>
        <v>0</v>
      </c>
      <c r="J174" s="5">
        <f t="shared" si="33"/>
        <v>0</v>
      </c>
      <c r="K174">
        <f t="shared" si="34"/>
        <v>0</v>
      </c>
      <c r="L174" s="5">
        <f t="shared" si="35"/>
        <v>0</v>
      </c>
    </row>
    <row r="175" spans="1:12" x14ac:dyDescent="0.25">
      <c r="A175">
        <v>10.3</v>
      </c>
      <c r="B175" t="s">
        <v>262</v>
      </c>
      <c r="C175" t="s">
        <v>87</v>
      </c>
      <c r="D175">
        <v>4</v>
      </c>
      <c r="E175">
        <v>4</v>
      </c>
      <c r="F175">
        <v>3</v>
      </c>
      <c r="G175">
        <v>4</v>
      </c>
      <c r="H175">
        <v>4</v>
      </c>
      <c r="I175">
        <f t="shared" si="32"/>
        <v>1</v>
      </c>
      <c r="J175" s="5">
        <f t="shared" si="33"/>
        <v>0.33333333333333331</v>
      </c>
      <c r="K175">
        <f t="shared" si="34"/>
        <v>0</v>
      </c>
      <c r="L175" s="5">
        <f t="shared" si="35"/>
        <v>0</v>
      </c>
    </row>
    <row r="176" spans="1:12" x14ac:dyDescent="0.25">
      <c r="A176">
        <v>10.3</v>
      </c>
      <c r="B176" t="s">
        <v>262</v>
      </c>
      <c r="C176" t="s">
        <v>88</v>
      </c>
      <c r="D176">
        <v>4</v>
      </c>
      <c r="E176">
        <v>4</v>
      </c>
      <c r="F176">
        <v>3</v>
      </c>
      <c r="G176">
        <v>4</v>
      </c>
      <c r="H176">
        <v>4</v>
      </c>
      <c r="I176">
        <f t="shared" si="32"/>
        <v>1</v>
      </c>
      <c r="J176" s="5">
        <f t="shared" si="33"/>
        <v>0.33333333333333331</v>
      </c>
      <c r="K176">
        <f t="shared" si="34"/>
        <v>0</v>
      </c>
      <c r="L176" s="5">
        <f t="shared" si="35"/>
        <v>0</v>
      </c>
    </row>
    <row r="177" spans="1:12" x14ac:dyDescent="0.25">
      <c r="A177">
        <v>10.3</v>
      </c>
      <c r="B177" t="s">
        <v>262</v>
      </c>
      <c r="C177" t="s">
        <v>89</v>
      </c>
      <c r="D177">
        <v>4</v>
      </c>
      <c r="E177">
        <v>2</v>
      </c>
      <c r="F177">
        <v>2</v>
      </c>
      <c r="G177">
        <v>3</v>
      </c>
      <c r="H177">
        <v>3</v>
      </c>
      <c r="I177">
        <f t="shared" si="32"/>
        <v>1</v>
      </c>
      <c r="J177" s="5">
        <f t="shared" si="33"/>
        <v>0.5</v>
      </c>
      <c r="K177">
        <f t="shared" si="34"/>
        <v>-1</v>
      </c>
      <c r="L177" s="5">
        <f t="shared" si="35"/>
        <v>-0.25</v>
      </c>
    </row>
    <row r="178" spans="1:12" x14ac:dyDescent="0.25">
      <c r="A178">
        <v>10.3</v>
      </c>
      <c r="B178" t="s">
        <v>262</v>
      </c>
      <c r="C178" t="s">
        <v>90</v>
      </c>
      <c r="D178">
        <v>2</v>
      </c>
      <c r="E178">
        <v>2</v>
      </c>
      <c r="F178">
        <v>2</v>
      </c>
      <c r="G178">
        <v>2</v>
      </c>
      <c r="H178">
        <v>3</v>
      </c>
      <c r="I178">
        <f t="shared" si="32"/>
        <v>0</v>
      </c>
      <c r="J178" s="5">
        <f t="shared" si="33"/>
        <v>0</v>
      </c>
      <c r="K178">
        <f t="shared" si="34"/>
        <v>0</v>
      </c>
      <c r="L178" s="5">
        <f t="shared" si="35"/>
        <v>0</v>
      </c>
    </row>
    <row r="179" spans="1:12" x14ac:dyDescent="0.25">
      <c r="A179">
        <v>10.3</v>
      </c>
      <c r="B179" t="s">
        <v>262</v>
      </c>
      <c r="C179" t="s">
        <v>39</v>
      </c>
      <c r="D179">
        <v>4</v>
      </c>
      <c r="E179">
        <v>4</v>
      </c>
      <c r="F179">
        <v>4</v>
      </c>
      <c r="G179">
        <v>4</v>
      </c>
      <c r="H179">
        <v>4</v>
      </c>
      <c r="I179">
        <f t="shared" si="32"/>
        <v>0</v>
      </c>
      <c r="J179" s="5">
        <f t="shared" si="33"/>
        <v>0</v>
      </c>
      <c r="K179">
        <f t="shared" si="34"/>
        <v>0</v>
      </c>
      <c r="L179" s="5">
        <f t="shared" si="35"/>
        <v>0</v>
      </c>
    </row>
    <row r="180" spans="1:12" x14ac:dyDescent="0.25">
      <c r="A180">
        <v>10.3</v>
      </c>
      <c r="B180" t="s">
        <v>262</v>
      </c>
      <c r="C180" t="s">
        <v>92</v>
      </c>
      <c r="D180">
        <v>4</v>
      </c>
      <c r="E180">
        <v>4</v>
      </c>
      <c r="F180">
        <v>4</v>
      </c>
      <c r="G180">
        <v>4</v>
      </c>
      <c r="H180">
        <v>4</v>
      </c>
      <c r="I180">
        <f t="shared" si="32"/>
        <v>0</v>
      </c>
      <c r="J180" s="5">
        <f t="shared" si="33"/>
        <v>0</v>
      </c>
      <c r="K180">
        <f t="shared" si="34"/>
        <v>0</v>
      </c>
      <c r="L180" s="5">
        <f t="shared" si="35"/>
        <v>0</v>
      </c>
    </row>
    <row r="181" spans="1:12" x14ac:dyDescent="0.25">
      <c r="A181">
        <v>10.3</v>
      </c>
      <c r="B181" t="s">
        <v>262</v>
      </c>
      <c r="C181" t="s">
        <v>91</v>
      </c>
      <c r="D181">
        <v>5</v>
      </c>
      <c r="E181">
        <v>4</v>
      </c>
      <c r="F181">
        <v>4</v>
      </c>
      <c r="G181">
        <v>4</v>
      </c>
      <c r="H181">
        <v>3</v>
      </c>
      <c r="I181">
        <f t="shared" si="32"/>
        <v>0</v>
      </c>
      <c r="J181" s="5">
        <f t="shared" si="33"/>
        <v>0</v>
      </c>
      <c r="K181">
        <f t="shared" si="34"/>
        <v>-1</v>
      </c>
      <c r="L181" s="5">
        <f t="shared" si="35"/>
        <v>-0.2</v>
      </c>
    </row>
    <row r="182" spans="1:12" x14ac:dyDescent="0.25">
      <c r="A182">
        <v>10.3</v>
      </c>
      <c r="B182" t="s">
        <v>262</v>
      </c>
      <c r="C182" t="s">
        <v>41</v>
      </c>
      <c r="D182">
        <v>3</v>
      </c>
      <c r="E182">
        <v>3</v>
      </c>
      <c r="F182">
        <v>4</v>
      </c>
      <c r="G182">
        <v>4</v>
      </c>
      <c r="H182">
        <v>4</v>
      </c>
      <c r="I182">
        <f t="shared" si="32"/>
        <v>0</v>
      </c>
      <c r="J182" s="5">
        <f t="shared" si="33"/>
        <v>0</v>
      </c>
      <c r="K182">
        <f t="shared" si="34"/>
        <v>1</v>
      </c>
      <c r="L182" s="5">
        <f t="shared" si="35"/>
        <v>0.33333333333333331</v>
      </c>
    </row>
    <row r="183" spans="1:12" x14ac:dyDescent="0.25">
      <c r="A183">
        <v>10.3</v>
      </c>
      <c r="B183" t="s">
        <v>262</v>
      </c>
      <c r="C183" t="s">
        <v>93</v>
      </c>
      <c r="D183">
        <v>4</v>
      </c>
      <c r="E183">
        <v>3</v>
      </c>
      <c r="F183">
        <v>2</v>
      </c>
      <c r="G183">
        <v>3</v>
      </c>
      <c r="H183">
        <v>3</v>
      </c>
      <c r="I183">
        <f t="shared" si="32"/>
        <v>1</v>
      </c>
      <c r="J183" s="5">
        <f t="shared" si="33"/>
        <v>0.5</v>
      </c>
      <c r="K183">
        <f t="shared" si="34"/>
        <v>-1</v>
      </c>
      <c r="L183" s="5">
        <f t="shared" si="35"/>
        <v>-0.25</v>
      </c>
    </row>
    <row r="184" spans="1:12" x14ac:dyDescent="0.25">
      <c r="A184">
        <v>10.3</v>
      </c>
      <c r="B184" t="s">
        <v>262</v>
      </c>
      <c r="C184" t="s">
        <v>94</v>
      </c>
      <c r="D184">
        <v>3</v>
      </c>
      <c r="E184">
        <v>3</v>
      </c>
      <c r="F184">
        <v>3</v>
      </c>
      <c r="G184">
        <v>3</v>
      </c>
      <c r="H184">
        <v>4</v>
      </c>
      <c r="I184">
        <f t="shared" si="32"/>
        <v>0</v>
      </c>
      <c r="J184" s="5">
        <f t="shared" si="33"/>
        <v>0</v>
      </c>
      <c r="K184">
        <f t="shared" si="34"/>
        <v>0</v>
      </c>
      <c r="L184" s="5">
        <f t="shared" si="35"/>
        <v>0</v>
      </c>
    </row>
    <row r="185" spans="1:12" x14ac:dyDescent="0.25">
      <c r="A185">
        <v>10.3</v>
      </c>
      <c r="B185" t="s">
        <v>262</v>
      </c>
      <c r="C185" t="s">
        <v>95</v>
      </c>
      <c r="D185">
        <v>4</v>
      </c>
      <c r="E185">
        <v>3</v>
      </c>
      <c r="F185">
        <v>3</v>
      </c>
      <c r="G185">
        <v>3</v>
      </c>
      <c r="H185">
        <v>4</v>
      </c>
      <c r="I185">
        <f t="shared" si="32"/>
        <v>0</v>
      </c>
      <c r="J185" s="5">
        <f t="shared" si="33"/>
        <v>0</v>
      </c>
      <c r="K185">
        <f t="shared" si="34"/>
        <v>-1</v>
      </c>
      <c r="L185" s="5">
        <f t="shared" si="35"/>
        <v>-0.25</v>
      </c>
    </row>
    <row r="186" spans="1:12" x14ac:dyDescent="0.25">
      <c r="A186">
        <v>10.3</v>
      </c>
      <c r="B186" t="s">
        <v>262</v>
      </c>
      <c r="C186" t="s">
        <v>96</v>
      </c>
      <c r="D186">
        <v>4</v>
      </c>
      <c r="E186">
        <v>4</v>
      </c>
      <c r="F186">
        <v>4</v>
      </c>
      <c r="G186">
        <v>4</v>
      </c>
      <c r="H186">
        <v>4</v>
      </c>
      <c r="I186">
        <f t="shared" si="32"/>
        <v>0</v>
      </c>
      <c r="J186" s="5">
        <f t="shared" si="33"/>
        <v>0</v>
      </c>
      <c r="K186">
        <f t="shared" si="34"/>
        <v>0</v>
      </c>
      <c r="L186" s="5">
        <f t="shared" si="35"/>
        <v>0</v>
      </c>
    </row>
    <row r="187" spans="1:12" x14ac:dyDescent="0.25">
      <c r="A187">
        <v>10.3</v>
      </c>
      <c r="B187" t="s">
        <v>262</v>
      </c>
      <c r="C187" t="s">
        <v>97</v>
      </c>
      <c r="D187">
        <v>4</v>
      </c>
      <c r="E187">
        <v>2</v>
      </c>
      <c r="F187">
        <v>3</v>
      </c>
      <c r="G187">
        <v>4</v>
      </c>
      <c r="H187">
        <v>3</v>
      </c>
      <c r="I187">
        <f t="shared" si="32"/>
        <v>1</v>
      </c>
      <c r="J187" s="5">
        <f t="shared" si="33"/>
        <v>0.33333333333333331</v>
      </c>
      <c r="K187">
        <f t="shared" si="34"/>
        <v>0</v>
      </c>
      <c r="L187" s="5">
        <f t="shared" si="35"/>
        <v>0</v>
      </c>
    </row>
    <row r="188" spans="1:12" x14ac:dyDescent="0.25">
      <c r="A188">
        <v>10.3</v>
      </c>
      <c r="B188" t="s">
        <v>262</v>
      </c>
      <c r="C188" t="s">
        <v>98</v>
      </c>
      <c r="D188">
        <v>4</v>
      </c>
      <c r="E188">
        <v>4</v>
      </c>
      <c r="F188">
        <v>4</v>
      </c>
      <c r="G188">
        <v>4</v>
      </c>
      <c r="H188">
        <v>4</v>
      </c>
      <c r="I188">
        <f t="shared" si="32"/>
        <v>0</v>
      </c>
      <c r="J188" s="5">
        <f t="shared" si="33"/>
        <v>0</v>
      </c>
      <c r="K188">
        <f t="shared" si="34"/>
        <v>0</v>
      </c>
      <c r="L188" s="5">
        <f t="shared" si="35"/>
        <v>0</v>
      </c>
    </row>
    <row r="190" spans="1:12" x14ac:dyDescent="0.25">
      <c r="A190" s="7" t="s">
        <v>271</v>
      </c>
      <c r="B190" s="19"/>
      <c r="C190" s="19"/>
      <c r="D190" s="19"/>
      <c r="E190" s="7"/>
      <c r="F190" s="7"/>
      <c r="G190" s="7"/>
      <c r="H190" s="7"/>
      <c r="I190" s="19"/>
      <c r="J190" s="19"/>
      <c r="K190" s="19"/>
      <c r="L190" s="19"/>
    </row>
    <row r="191" spans="1:12" x14ac:dyDescent="0.25">
      <c r="A191" s="1" t="s">
        <v>26</v>
      </c>
      <c r="B191" s="1" t="s">
        <v>181</v>
      </c>
      <c r="C191" s="1" t="s">
        <v>182</v>
      </c>
      <c r="D191" s="1">
        <v>2021</v>
      </c>
      <c r="E191" s="1">
        <v>2022</v>
      </c>
      <c r="F191" s="1">
        <v>2023</v>
      </c>
      <c r="G191" s="1">
        <v>2024</v>
      </c>
      <c r="H191" s="1">
        <v>2025</v>
      </c>
      <c r="I191" s="1" t="s">
        <v>173</v>
      </c>
      <c r="J191" s="1" t="s">
        <v>55</v>
      </c>
      <c r="K191" s="1" t="s">
        <v>174</v>
      </c>
      <c r="L191" s="1" t="s">
        <v>57</v>
      </c>
    </row>
    <row r="192" spans="1:12" x14ac:dyDescent="0.25">
      <c r="A192">
        <v>11.3</v>
      </c>
      <c r="B192" t="s">
        <v>262</v>
      </c>
      <c r="C192" t="s">
        <v>84</v>
      </c>
      <c r="D192" s="2">
        <v>11050.89</v>
      </c>
      <c r="E192" s="2">
        <v>10477.5</v>
      </c>
      <c r="F192" s="2">
        <v>17581</v>
      </c>
      <c r="G192" s="2">
        <v>9438.24</v>
      </c>
      <c r="H192" s="2">
        <v>11629.08</v>
      </c>
      <c r="I192" s="23">
        <f t="shared" ref="I192:I208" si="36">SUM(H192-G192)</f>
        <v>2190.84</v>
      </c>
      <c r="J192" s="12">
        <f t="shared" ref="J192:J208" si="37">SUM(H192-G192)/G192</f>
        <v>0.23212378579057114</v>
      </c>
      <c r="K192" s="23">
        <f t="shared" ref="K192:K208" si="38">SUM(H192-D192)</f>
        <v>578.19000000000051</v>
      </c>
      <c r="L192" s="12">
        <f t="shared" ref="L192:L208" si="39">SUM(H192-D192)/D192</f>
        <v>5.2320672814587833E-2</v>
      </c>
    </row>
    <row r="193" spans="1:12" x14ac:dyDescent="0.25">
      <c r="A193">
        <v>11.3</v>
      </c>
      <c r="B193" t="s">
        <v>262</v>
      </c>
      <c r="C193" t="s">
        <v>85</v>
      </c>
      <c r="D193" s="2">
        <v>6311.49</v>
      </c>
      <c r="E193" s="2">
        <v>10408.98</v>
      </c>
      <c r="F193" s="2">
        <v>24091.71</v>
      </c>
      <c r="G193" s="2">
        <v>14656.2</v>
      </c>
      <c r="H193" s="2">
        <v>26840.36</v>
      </c>
      <c r="I193" s="23">
        <f t="shared" si="36"/>
        <v>12184.16</v>
      </c>
      <c r="J193" s="12">
        <f t="shared" si="37"/>
        <v>0.83133145017125853</v>
      </c>
      <c r="K193" s="23">
        <f t="shared" si="38"/>
        <v>20528.870000000003</v>
      </c>
      <c r="L193" s="12">
        <f t="shared" si="39"/>
        <v>3.2526186368036711</v>
      </c>
    </row>
    <row r="194" spans="1:12" x14ac:dyDescent="0.25">
      <c r="A194">
        <v>11.3</v>
      </c>
      <c r="B194" t="s">
        <v>262</v>
      </c>
      <c r="C194" t="s">
        <v>86</v>
      </c>
      <c r="D194" s="2">
        <v>10869.94</v>
      </c>
      <c r="E194" s="2">
        <v>14968.34</v>
      </c>
      <c r="F194" s="2">
        <v>14558.5</v>
      </c>
      <c r="G194" s="2">
        <v>14664.68</v>
      </c>
      <c r="H194" s="2">
        <v>16621.47</v>
      </c>
      <c r="I194" s="23">
        <f t="shared" si="36"/>
        <v>1956.7900000000009</v>
      </c>
      <c r="J194" s="12">
        <f t="shared" si="37"/>
        <v>0.13343557445508533</v>
      </c>
      <c r="K194" s="23">
        <f t="shared" si="38"/>
        <v>5751.5300000000007</v>
      </c>
      <c r="L194" s="12">
        <f t="shared" si="39"/>
        <v>0.52912251585565329</v>
      </c>
    </row>
    <row r="195" spans="1:12" x14ac:dyDescent="0.25">
      <c r="A195">
        <v>11.3</v>
      </c>
      <c r="B195" t="s">
        <v>262</v>
      </c>
      <c r="C195" t="s">
        <v>87</v>
      </c>
      <c r="D195" s="2">
        <v>14477.32</v>
      </c>
      <c r="E195" s="2">
        <v>21034.6</v>
      </c>
      <c r="F195" s="2">
        <v>27531.94</v>
      </c>
      <c r="G195" s="2">
        <v>23346</v>
      </c>
      <c r="H195" s="2">
        <v>18276.61</v>
      </c>
      <c r="I195" s="23">
        <f t="shared" si="36"/>
        <v>-5069.3899999999994</v>
      </c>
      <c r="J195" s="12">
        <f t="shared" si="37"/>
        <v>-0.21714169450869525</v>
      </c>
      <c r="K195" s="23">
        <f t="shared" si="38"/>
        <v>3799.2900000000009</v>
      </c>
      <c r="L195" s="12">
        <f t="shared" si="39"/>
        <v>0.26243047746406112</v>
      </c>
    </row>
    <row r="196" spans="1:12" x14ac:dyDescent="0.25">
      <c r="A196">
        <v>11.3</v>
      </c>
      <c r="B196" t="s">
        <v>262</v>
      </c>
      <c r="C196" t="s">
        <v>88</v>
      </c>
      <c r="D196" s="2">
        <v>34528.050000000003</v>
      </c>
      <c r="E196" s="2">
        <v>25000</v>
      </c>
      <c r="F196" s="2">
        <v>28675</v>
      </c>
      <c r="G196" s="2">
        <v>29764.36</v>
      </c>
      <c r="H196" s="2">
        <v>31083.56</v>
      </c>
      <c r="I196" s="23">
        <f t="shared" si="36"/>
        <v>1319.2000000000007</v>
      </c>
      <c r="J196" s="12">
        <f t="shared" si="37"/>
        <v>4.4321463656534214E-2</v>
      </c>
      <c r="K196" s="23">
        <f t="shared" si="38"/>
        <v>-3444.4900000000016</v>
      </c>
      <c r="L196" s="12">
        <f t="shared" si="39"/>
        <v>-9.9759181303317193E-2</v>
      </c>
    </row>
    <row r="197" spans="1:12" x14ac:dyDescent="0.25">
      <c r="A197">
        <v>11.3</v>
      </c>
      <c r="B197" t="s">
        <v>262</v>
      </c>
      <c r="C197" t="s">
        <v>89</v>
      </c>
      <c r="D197" s="2">
        <v>12556.5</v>
      </c>
      <c r="E197" s="2">
        <v>13701.45</v>
      </c>
      <c r="F197" s="2">
        <v>10300</v>
      </c>
      <c r="G197" s="2">
        <v>17626.45</v>
      </c>
      <c r="H197" s="2">
        <v>14074.19</v>
      </c>
      <c r="I197" s="23">
        <f t="shared" si="36"/>
        <v>-3552.26</v>
      </c>
      <c r="J197" s="12">
        <f t="shared" si="37"/>
        <v>-0.20153008688646892</v>
      </c>
      <c r="K197" s="23">
        <f t="shared" si="38"/>
        <v>1517.6900000000005</v>
      </c>
      <c r="L197" s="12">
        <f t="shared" si="39"/>
        <v>0.12086887269541675</v>
      </c>
    </row>
    <row r="198" spans="1:12" x14ac:dyDescent="0.25">
      <c r="A198">
        <v>11.3</v>
      </c>
      <c r="B198" t="s">
        <v>262</v>
      </c>
      <c r="C198" t="s">
        <v>90</v>
      </c>
      <c r="D198" s="2">
        <v>7848.85</v>
      </c>
      <c r="E198" s="2">
        <v>7000</v>
      </c>
      <c r="F198" s="2">
        <v>4958</v>
      </c>
      <c r="G198" s="2">
        <v>4000</v>
      </c>
      <c r="H198" s="2">
        <v>6569.74</v>
      </c>
      <c r="I198" s="23">
        <f t="shared" si="36"/>
        <v>2569.7399999999998</v>
      </c>
      <c r="J198" s="12">
        <f t="shared" si="37"/>
        <v>0.64243499999999998</v>
      </c>
      <c r="K198" s="23">
        <f t="shared" si="38"/>
        <v>-1279.1100000000006</v>
      </c>
      <c r="L198" s="12">
        <f t="shared" si="39"/>
        <v>-0.1629678233116954</v>
      </c>
    </row>
    <row r="199" spans="1:12" x14ac:dyDescent="0.25">
      <c r="A199">
        <v>11.3</v>
      </c>
      <c r="B199" t="s">
        <v>262</v>
      </c>
      <c r="C199" t="s">
        <v>39</v>
      </c>
      <c r="D199" s="2">
        <v>11391.88</v>
      </c>
      <c r="E199" s="2">
        <v>12109.49</v>
      </c>
      <c r="F199" s="2">
        <v>12504.21</v>
      </c>
      <c r="G199" s="2">
        <v>12426.8</v>
      </c>
      <c r="H199" s="2">
        <v>13444.79</v>
      </c>
      <c r="I199" s="23">
        <f t="shared" si="36"/>
        <v>1017.9900000000016</v>
      </c>
      <c r="J199" s="12">
        <f t="shared" si="37"/>
        <v>8.1918917179000364E-2</v>
      </c>
      <c r="K199" s="23">
        <f t="shared" si="38"/>
        <v>2052.9100000000017</v>
      </c>
      <c r="L199" s="12">
        <f t="shared" si="39"/>
        <v>0.18020818337271827</v>
      </c>
    </row>
    <row r="200" spans="1:12" x14ac:dyDescent="0.25">
      <c r="A200">
        <v>11.3</v>
      </c>
      <c r="B200" t="s">
        <v>262</v>
      </c>
      <c r="C200" t="s">
        <v>92</v>
      </c>
      <c r="D200" s="2">
        <v>13177.36</v>
      </c>
      <c r="E200" s="2">
        <v>13968.36</v>
      </c>
      <c r="F200" s="2">
        <v>13278.26</v>
      </c>
      <c r="G200" s="2">
        <v>14024.88</v>
      </c>
      <c r="H200" s="2">
        <v>14063.23</v>
      </c>
      <c r="I200" s="23">
        <f t="shared" si="36"/>
        <v>38.350000000000364</v>
      </c>
      <c r="J200" s="12">
        <f t="shared" si="37"/>
        <v>2.7344262482103493E-3</v>
      </c>
      <c r="K200" s="23">
        <f t="shared" si="38"/>
        <v>885.86999999999898</v>
      </c>
      <c r="L200" s="12">
        <f t="shared" si="39"/>
        <v>6.7226667557082675E-2</v>
      </c>
    </row>
    <row r="201" spans="1:12" x14ac:dyDescent="0.25">
      <c r="A201">
        <v>11.3</v>
      </c>
      <c r="B201" t="s">
        <v>262</v>
      </c>
      <c r="C201" t="s">
        <v>91</v>
      </c>
      <c r="D201" s="2">
        <v>19151.11</v>
      </c>
      <c r="E201" s="2">
        <v>14673.02</v>
      </c>
      <c r="F201" s="2">
        <v>18125.990000000002</v>
      </c>
      <c r="G201" s="2">
        <v>13676.72</v>
      </c>
      <c r="H201" s="2">
        <v>13195.79</v>
      </c>
      <c r="I201" s="23">
        <f t="shared" si="36"/>
        <v>-480.92999999999847</v>
      </c>
      <c r="J201" s="12">
        <f t="shared" si="37"/>
        <v>-3.5164132920758671E-2</v>
      </c>
      <c r="K201" s="23">
        <f t="shared" si="38"/>
        <v>-5955.32</v>
      </c>
      <c r="L201" s="12">
        <f t="shared" si="39"/>
        <v>-0.31096474303578225</v>
      </c>
    </row>
    <row r="202" spans="1:12" x14ac:dyDescent="0.25">
      <c r="A202">
        <v>11.3</v>
      </c>
      <c r="B202" t="s">
        <v>262</v>
      </c>
      <c r="C202" t="s">
        <v>41</v>
      </c>
      <c r="D202" s="2">
        <v>13054.32</v>
      </c>
      <c r="E202" s="2">
        <v>13872</v>
      </c>
      <c r="F202" s="2">
        <v>14950.54</v>
      </c>
      <c r="G202" s="2">
        <v>14374.7</v>
      </c>
      <c r="H202" s="2">
        <v>14494.96</v>
      </c>
      <c r="I202" s="23">
        <f t="shared" si="36"/>
        <v>120.2599999999984</v>
      </c>
      <c r="J202" s="12">
        <f t="shared" si="37"/>
        <v>8.3660876400897689E-3</v>
      </c>
      <c r="K202" s="23">
        <f t="shared" si="38"/>
        <v>1440.6399999999994</v>
      </c>
      <c r="L202" s="12">
        <f t="shared" si="39"/>
        <v>0.11035733764761393</v>
      </c>
    </row>
    <row r="203" spans="1:12" x14ac:dyDescent="0.25">
      <c r="A203">
        <v>11.3</v>
      </c>
      <c r="B203" t="s">
        <v>262</v>
      </c>
      <c r="C203" t="s">
        <v>93</v>
      </c>
      <c r="D203" s="2">
        <v>16475.349999999999</v>
      </c>
      <c r="E203" s="9">
        <v>20780</v>
      </c>
      <c r="F203" s="2">
        <v>14323</v>
      </c>
      <c r="G203" s="2">
        <v>19822.509999999998</v>
      </c>
      <c r="H203" s="2">
        <v>14318</v>
      </c>
      <c r="I203" s="23">
        <f t="shared" si="36"/>
        <v>-5504.5099999999984</v>
      </c>
      <c r="J203" s="12">
        <f t="shared" si="37"/>
        <v>-0.27768985865059465</v>
      </c>
      <c r="K203" s="23">
        <f t="shared" si="38"/>
        <v>-2157.3499999999985</v>
      </c>
      <c r="L203" s="12">
        <f t="shared" si="39"/>
        <v>-0.13094410740894724</v>
      </c>
    </row>
    <row r="204" spans="1:12" x14ac:dyDescent="0.25">
      <c r="A204">
        <v>11.3</v>
      </c>
      <c r="B204" t="s">
        <v>262</v>
      </c>
      <c r="C204" t="s">
        <v>94</v>
      </c>
      <c r="D204" s="2">
        <v>16432.169999999998</v>
      </c>
      <c r="E204" s="2">
        <v>13010.57</v>
      </c>
      <c r="F204" s="2">
        <v>11800</v>
      </c>
      <c r="G204" s="2">
        <v>12096.42</v>
      </c>
      <c r="H204" s="2">
        <v>14281.11</v>
      </c>
      <c r="I204" s="23">
        <f t="shared" si="36"/>
        <v>2184.6900000000005</v>
      </c>
      <c r="J204" s="12">
        <f t="shared" si="37"/>
        <v>0.18060632815328836</v>
      </c>
      <c r="K204" s="23">
        <f t="shared" si="38"/>
        <v>-2151.0599999999977</v>
      </c>
      <c r="L204" s="12">
        <f t="shared" si="39"/>
        <v>-0.13090541297953939</v>
      </c>
    </row>
    <row r="205" spans="1:12" x14ac:dyDescent="0.25">
      <c r="A205">
        <v>11.3</v>
      </c>
      <c r="B205" t="s">
        <v>262</v>
      </c>
      <c r="C205" t="s">
        <v>95</v>
      </c>
      <c r="D205" s="2">
        <v>16230</v>
      </c>
      <c r="E205" s="2">
        <v>12302.6</v>
      </c>
      <c r="F205" s="2">
        <v>14220.14</v>
      </c>
      <c r="G205" s="2">
        <v>15085.34</v>
      </c>
      <c r="H205" s="2">
        <v>18675.18</v>
      </c>
      <c r="I205" s="23">
        <f t="shared" si="36"/>
        <v>3589.84</v>
      </c>
      <c r="J205" s="12">
        <f t="shared" si="37"/>
        <v>0.23796878293760698</v>
      </c>
      <c r="K205" s="23">
        <f t="shared" si="38"/>
        <v>2445.1800000000003</v>
      </c>
      <c r="L205" s="12">
        <f t="shared" si="39"/>
        <v>0.1506580406654344</v>
      </c>
    </row>
    <row r="206" spans="1:12" x14ac:dyDescent="0.25">
      <c r="A206">
        <v>11.3</v>
      </c>
      <c r="B206" t="s">
        <v>262</v>
      </c>
      <c r="C206" t="s">
        <v>96</v>
      </c>
      <c r="D206" s="2">
        <v>20803.87</v>
      </c>
      <c r="E206" s="2">
        <v>20644.95</v>
      </c>
      <c r="F206" s="2">
        <v>21920.18</v>
      </c>
      <c r="G206" s="2">
        <v>19181.68</v>
      </c>
      <c r="H206" s="2">
        <v>19528.97</v>
      </c>
      <c r="I206" s="23">
        <f t="shared" si="36"/>
        <v>347.29000000000087</v>
      </c>
      <c r="J206" s="12">
        <f t="shared" si="37"/>
        <v>1.8105296303556354E-2</v>
      </c>
      <c r="K206" s="23">
        <f t="shared" si="38"/>
        <v>-1274.8999999999978</v>
      </c>
      <c r="L206" s="12">
        <f t="shared" si="39"/>
        <v>-6.1281867267964946E-2</v>
      </c>
    </row>
    <row r="207" spans="1:12" x14ac:dyDescent="0.25">
      <c r="A207">
        <v>11.3</v>
      </c>
      <c r="B207" t="s">
        <v>262</v>
      </c>
      <c r="C207" t="s">
        <v>97</v>
      </c>
      <c r="D207" s="2">
        <v>23158.19</v>
      </c>
      <c r="E207" s="2">
        <v>9930.17</v>
      </c>
      <c r="F207" s="2">
        <v>21343.5</v>
      </c>
      <c r="G207" s="2">
        <v>29500</v>
      </c>
      <c r="H207" s="2">
        <v>25890.13</v>
      </c>
      <c r="I207" s="23">
        <f t="shared" si="36"/>
        <v>-3609.869999999999</v>
      </c>
      <c r="J207" s="12">
        <f t="shared" si="37"/>
        <v>-0.12236847457627115</v>
      </c>
      <c r="K207" s="23">
        <f t="shared" si="38"/>
        <v>2731.9400000000023</v>
      </c>
      <c r="L207" s="12">
        <f t="shared" si="39"/>
        <v>0.11796863226357511</v>
      </c>
    </row>
    <row r="208" spans="1:12" x14ac:dyDescent="0.25">
      <c r="A208">
        <v>11.3</v>
      </c>
      <c r="B208" t="s">
        <v>262</v>
      </c>
      <c r="C208" t="s">
        <v>98</v>
      </c>
      <c r="D208" s="2">
        <v>16176.81</v>
      </c>
      <c r="E208" s="2">
        <v>19849.21</v>
      </c>
      <c r="F208" s="2">
        <v>15684.51</v>
      </c>
      <c r="G208" s="2">
        <v>20859.97</v>
      </c>
      <c r="H208" s="2">
        <v>18972.59</v>
      </c>
      <c r="I208" s="23">
        <f t="shared" si="36"/>
        <v>-1887.380000000001</v>
      </c>
      <c r="J208" s="12">
        <f t="shared" si="37"/>
        <v>-9.0478557735222093E-2</v>
      </c>
      <c r="K208" s="23">
        <f t="shared" si="38"/>
        <v>2795.7800000000007</v>
      </c>
      <c r="L208" s="12">
        <f t="shared" si="39"/>
        <v>0.17282641015132161</v>
      </c>
    </row>
    <row r="210" spans="1:1" x14ac:dyDescent="0.25">
      <c r="A210" t="s">
        <v>124</v>
      </c>
    </row>
  </sheetData>
  <conditionalFormatting sqref="G3:H3">
    <cfRule type="cellIs" dxfId="67" priority="400" operator="greaterThan">
      <formula>0</formula>
    </cfRule>
  </conditionalFormatting>
  <conditionalFormatting sqref="I8:L24">
    <cfRule type="cellIs" dxfId="66" priority="259" operator="lessThan">
      <formula>0</formula>
    </cfRule>
    <cfRule type="cellIs" dxfId="65" priority="260" operator="greaterThan">
      <formula>0</formula>
    </cfRule>
  </conditionalFormatting>
  <conditionalFormatting sqref="I28:L44">
    <cfRule type="cellIs" dxfId="64" priority="225" operator="lessThan">
      <formula>0</formula>
    </cfRule>
    <cfRule type="cellIs" dxfId="63" priority="226" operator="greaterThan">
      <formula>0</formula>
    </cfRule>
  </conditionalFormatting>
  <conditionalFormatting sqref="I50:L66">
    <cfRule type="cellIs" dxfId="62" priority="191" operator="lessThan">
      <formula>0</formula>
    </cfRule>
    <cfRule type="cellIs" dxfId="61" priority="192" operator="greaterThan">
      <formula>0</formula>
    </cfRule>
  </conditionalFormatting>
  <conditionalFormatting sqref="I70:L86">
    <cfRule type="cellIs" dxfId="60" priority="157" operator="lessThan">
      <formula>0</formula>
    </cfRule>
    <cfRule type="cellIs" dxfId="59" priority="158" operator="greaterThan">
      <formula>0</formula>
    </cfRule>
  </conditionalFormatting>
  <conditionalFormatting sqref="I90:L106">
    <cfRule type="cellIs" dxfId="58" priority="123" operator="lessThan">
      <formula>0</formula>
    </cfRule>
    <cfRule type="cellIs" dxfId="57" priority="124" operator="greaterThan">
      <formula>0</formula>
    </cfRule>
  </conditionalFormatting>
  <conditionalFormatting sqref="I110:L126">
    <cfRule type="cellIs" dxfId="56" priority="89" operator="lessThan">
      <formula>0</formula>
    </cfRule>
    <cfRule type="cellIs" dxfId="55" priority="90" operator="greaterThan">
      <formula>0</formula>
    </cfRule>
  </conditionalFormatting>
  <conditionalFormatting sqref="I130:L136 I137 K137:L137 I138:L142 I143 K143:L143 I144:L146">
    <cfRule type="cellIs" dxfId="54" priority="55" operator="lessThan">
      <formula>0</formula>
    </cfRule>
    <cfRule type="cellIs" dxfId="53" priority="56" operator="greaterThan">
      <formula>0</formula>
    </cfRule>
  </conditionalFormatting>
  <conditionalFormatting sqref="I150:L166">
    <cfRule type="cellIs" dxfId="52" priority="21" operator="lessThan">
      <formula>0</formula>
    </cfRule>
    <cfRule type="cellIs" dxfId="51" priority="22" operator="greaterThan">
      <formula>0</formula>
    </cfRule>
  </conditionalFormatting>
  <conditionalFormatting sqref="I172:L188">
    <cfRule type="cellIs" dxfId="50" priority="289" operator="lessThan">
      <formula>0</formula>
    </cfRule>
    <cfRule type="cellIs" dxfId="49" priority="290" operator="greaterThan">
      <formula>0</formula>
    </cfRule>
  </conditionalFormatting>
  <conditionalFormatting sqref="I192:L208">
    <cfRule type="cellIs" dxfId="48" priority="1" operator="lessThan">
      <formula>0</formula>
    </cfRule>
    <cfRule type="cellIs" dxfId="47" priority="2" operator="greaterThan">
      <formula>0</formula>
    </cfRule>
  </conditionalFormatting>
  <hyperlinks>
    <hyperlink ref="A2" r:id="rId1" xr:uid="{187B77DE-F13E-417E-A373-6FE630F4BF6C}"/>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138869-EA8A-4920-B7C0-86C34E2CCDBB}">
  <dimension ref="A1:V88"/>
  <sheetViews>
    <sheetView topLeftCell="D50" zoomScaleNormal="100" workbookViewId="0">
      <selection activeCell="L69" sqref="L69"/>
    </sheetView>
  </sheetViews>
  <sheetFormatPr defaultRowHeight="15" x14ac:dyDescent="0.25"/>
  <cols>
    <col min="2" max="2" width="15.5703125" bestFit="1" customWidth="1"/>
    <col min="3" max="6" width="13.85546875" bestFit="1" customWidth="1"/>
    <col min="7" max="8" width="20.85546875" customWidth="1"/>
    <col min="9" max="9" width="21.140625" customWidth="1"/>
    <col min="10" max="10" width="20.140625" customWidth="1"/>
    <col min="11" max="11" width="21.42578125" customWidth="1"/>
    <col min="12" max="12" width="20.85546875" customWidth="1"/>
  </cols>
  <sheetData>
    <row r="1" spans="1:12" ht="21" x14ac:dyDescent="0.35">
      <c r="A1" s="55" t="s">
        <v>272</v>
      </c>
      <c r="B1" s="54"/>
      <c r="C1" s="54"/>
      <c r="D1" s="54"/>
      <c r="E1" s="54"/>
      <c r="F1" s="54"/>
      <c r="G1" s="54"/>
      <c r="H1" s="54"/>
      <c r="I1" s="54"/>
      <c r="J1" s="54"/>
      <c r="K1" s="54"/>
      <c r="L1" s="54"/>
    </row>
    <row r="2" spans="1:12" x14ac:dyDescent="0.25">
      <c r="A2" s="15" t="s">
        <v>273</v>
      </c>
    </row>
    <row r="4" spans="1:12" ht="18.75" x14ac:dyDescent="0.3">
      <c r="A4" s="36" t="s">
        <v>169</v>
      </c>
    </row>
    <row r="6" spans="1:12" x14ac:dyDescent="0.25">
      <c r="A6" s="7" t="s">
        <v>274</v>
      </c>
      <c r="B6" s="19"/>
      <c r="C6" s="19"/>
      <c r="D6" s="19"/>
      <c r="E6" s="19"/>
      <c r="F6" s="19"/>
      <c r="G6" s="19"/>
      <c r="H6" s="19"/>
      <c r="I6" s="19"/>
      <c r="J6" s="19"/>
      <c r="K6" s="19"/>
      <c r="L6" s="19"/>
    </row>
    <row r="7" spans="1:12" x14ac:dyDescent="0.25">
      <c r="A7" s="1" t="s">
        <v>26</v>
      </c>
      <c r="B7" s="1" t="s">
        <v>171</v>
      </c>
      <c r="C7" s="1" t="s">
        <v>117</v>
      </c>
      <c r="D7" s="1">
        <v>2021</v>
      </c>
      <c r="E7" s="1">
        <v>2022</v>
      </c>
      <c r="F7" s="1">
        <v>2023</v>
      </c>
      <c r="G7" s="1">
        <v>2024</v>
      </c>
      <c r="H7" s="1">
        <v>2025</v>
      </c>
      <c r="I7" s="1" t="s">
        <v>173</v>
      </c>
      <c r="J7" s="1" t="s">
        <v>55</v>
      </c>
      <c r="K7" s="1" t="s">
        <v>174</v>
      </c>
      <c r="L7" s="1" t="s">
        <v>57</v>
      </c>
    </row>
    <row r="8" spans="1:12" x14ac:dyDescent="0.25">
      <c r="A8">
        <v>2.5</v>
      </c>
      <c r="B8" t="s">
        <v>177</v>
      </c>
      <c r="C8" t="s">
        <v>275</v>
      </c>
      <c r="D8">
        <v>219.5</v>
      </c>
      <c r="E8">
        <v>219.99</v>
      </c>
      <c r="F8">
        <v>200</v>
      </c>
      <c r="G8">
        <v>211.33</v>
      </c>
      <c r="H8" s="2">
        <v>212.14</v>
      </c>
      <c r="I8" s="23">
        <f>SUM(H8-G8)</f>
        <v>0.80999999999997385</v>
      </c>
      <c r="J8" s="5">
        <f>SUM(H8-G8)/G8</f>
        <v>3.8328680263094391E-3</v>
      </c>
      <c r="K8" s="23">
        <f>SUM(H8-D8)</f>
        <v>-7.3600000000000136</v>
      </c>
      <c r="L8" s="5">
        <f>SUM(H8-D8)/D8</f>
        <v>-3.3530751708428307E-2</v>
      </c>
    </row>
    <row r="9" spans="1:12" x14ac:dyDescent="0.25">
      <c r="A9">
        <v>2.5</v>
      </c>
      <c r="B9" t="s">
        <v>177</v>
      </c>
      <c r="C9" t="s">
        <v>120</v>
      </c>
      <c r="D9">
        <v>376.82</v>
      </c>
      <c r="E9">
        <v>392.6</v>
      </c>
      <c r="F9">
        <v>405.38</v>
      </c>
      <c r="G9">
        <v>408.72</v>
      </c>
      <c r="H9" s="2">
        <v>408.41</v>
      </c>
      <c r="I9" s="23">
        <f>SUM(H9-G9)</f>
        <v>-0.31000000000000227</v>
      </c>
      <c r="J9" s="5">
        <f>SUM(H9-G9)/G9</f>
        <v>-7.5846545312194713E-4</v>
      </c>
      <c r="K9" s="23">
        <f>SUM(H9-D9)</f>
        <v>31.590000000000032</v>
      </c>
      <c r="L9" s="5">
        <f>SUM(H9-D9)/D9</f>
        <v>8.3833129876333609E-2</v>
      </c>
    </row>
    <row r="10" spans="1:12" x14ac:dyDescent="0.25">
      <c r="A10">
        <v>2.5</v>
      </c>
      <c r="B10" t="s">
        <v>177</v>
      </c>
      <c r="C10" t="s">
        <v>121</v>
      </c>
      <c r="D10">
        <v>624.6</v>
      </c>
      <c r="E10">
        <v>634.14</v>
      </c>
      <c r="F10">
        <v>632.66</v>
      </c>
      <c r="G10">
        <v>624.24</v>
      </c>
      <c r="H10" s="2">
        <v>623.48</v>
      </c>
      <c r="I10" s="23">
        <f>SUM(H10-G10)</f>
        <v>-0.75999999999999091</v>
      </c>
      <c r="J10" s="5">
        <f>SUM(H10-G10)/G10</f>
        <v>-1.2174804562347669E-3</v>
      </c>
      <c r="K10" s="23">
        <f>SUM(H10-D10)</f>
        <v>-1.1200000000000045</v>
      </c>
      <c r="L10" s="5">
        <f>SUM(H10-D10)/D10</f>
        <v>-1.7931476144732702E-3</v>
      </c>
    </row>
    <row r="11" spans="1:12" x14ac:dyDescent="0.25">
      <c r="A11">
        <v>2.5</v>
      </c>
      <c r="B11" t="s">
        <v>177</v>
      </c>
      <c r="C11" t="s">
        <v>122</v>
      </c>
      <c r="D11">
        <v>857.86</v>
      </c>
      <c r="E11">
        <v>873.47</v>
      </c>
      <c r="F11">
        <v>871.58</v>
      </c>
      <c r="G11">
        <v>881.1</v>
      </c>
      <c r="H11" s="2">
        <v>874.07</v>
      </c>
      <c r="I11" s="23">
        <f>SUM(H11-G11)</f>
        <v>-7.0299999999999727</v>
      </c>
      <c r="J11" s="5">
        <f>SUM(H11-G11)/G11</f>
        <v>-7.9786630348427784E-3</v>
      </c>
      <c r="K11" s="23">
        <f>SUM(H11-D11)</f>
        <v>16.210000000000036</v>
      </c>
      <c r="L11" s="5">
        <f>SUM(H11-D11)/D11</f>
        <v>1.8895857132865543E-2</v>
      </c>
    </row>
    <row r="12" spans="1:12" x14ac:dyDescent="0.25">
      <c r="A12">
        <v>2.5</v>
      </c>
      <c r="B12" t="s">
        <v>177</v>
      </c>
      <c r="C12" t="s">
        <v>123</v>
      </c>
      <c r="D12" s="4">
        <v>1235.54</v>
      </c>
      <c r="E12" s="4">
        <v>1232.42</v>
      </c>
      <c r="F12" s="4">
        <v>1256.05</v>
      </c>
      <c r="G12" s="4">
        <v>1271.06</v>
      </c>
      <c r="H12" s="2">
        <v>1268.06</v>
      </c>
      <c r="I12" s="23">
        <f>SUM(H12-G12)</f>
        <v>-3</v>
      </c>
      <c r="J12" s="5">
        <f>SUM(H12-G12)/G12</f>
        <v>-2.360234764684594E-3</v>
      </c>
      <c r="K12" s="23">
        <f>SUM(H12-D12)</f>
        <v>32.519999999999982</v>
      </c>
      <c r="L12" s="5">
        <f>SUM(H12-D12)/D12</f>
        <v>2.6320475257782007E-2</v>
      </c>
    </row>
    <row r="13" spans="1:12" x14ac:dyDescent="0.25">
      <c r="D13" s="3"/>
      <c r="E13" s="3"/>
      <c r="F13" s="3"/>
      <c r="G13" s="3"/>
      <c r="H13" s="3"/>
    </row>
    <row r="14" spans="1:12" x14ac:dyDescent="0.25">
      <c r="A14" s="7" t="s">
        <v>276</v>
      </c>
      <c r="B14" s="19"/>
      <c r="C14" s="19"/>
      <c r="D14" s="17"/>
      <c r="E14" s="17"/>
      <c r="F14" s="17"/>
      <c r="G14" s="17"/>
      <c r="H14" s="17"/>
      <c r="I14" s="19"/>
      <c r="J14" s="19"/>
      <c r="K14" s="19"/>
      <c r="L14" s="19"/>
    </row>
    <row r="15" spans="1:12" x14ac:dyDescent="0.25">
      <c r="A15" s="1" t="s">
        <v>26</v>
      </c>
      <c r="B15" s="1" t="s">
        <v>181</v>
      </c>
      <c r="C15" s="1" t="s">
        <v>182</v>
      </c>
      <c r="D15" s="1">
        <v>2021</v>
      </c>
      <c r="E15" s="1">
        <v>2022</v>
      </c>
      <c r="F15" s="1">
        <v>2023</v>
      </c>
      <c r="G15" s="1">
        <v>2024</v>
      </c>
      <c r="H15" s="1">
        <v>2025</v>
      </c>
      <c r="I15" s="1" t="s">
        <v>63</v>
      </c>
      <c r="J15" s="1" t="s">
        <v>55</v>
      </c>
      <c r="K15" s="1" t="s">
        <v>64</v>
      </c>
      <c r="L15" s="1" t="s">
        <v>57</v>
      </c>
    </row>
    <row r="16" spans="1:12" x14ac:dyDescent="0.25">
      <c r="A16">
        <v>14.7</v>
      </c>
      <c r="B16" t="s">
        <v>117</v>
      </c>
      <c r="C16" t="s">
        <v>275</v>
      </c>
      <c r="D16" s="3">
        <v>1.1560999999999999</v>
      </c>
      <c r="E16" s="3">
        <v>1.3183</v>
      </c>
      <c r="F16" s="3">
        <v>1.4212</v>
      </c>
      <c r="G16" s="5">
        <v>1.6555</v>
      </c>
      <c r="H16" s="3">
        <v>1.5368999999999999</v>
      </c>
      <c r="I16" s="5">
        <f>SUM(H16-G16)</f>
        <v>-0.11860000000000004</v>
      </c>
      <c r="J16" s="5">
        <f>SUM(H16-G16)/G16</f>
        <v>-7.1639987919057707E-2</v>
      </c>
      <c r="K16" s="5">
        <f>SUM(H16-D16)</f>
        <v>0.38080000000000003</v>
      </c>
      <c r="L16" s="5">
        <f>SUM(H16-D16)/D16</f>
        <v>0.32938327134330947</v>
      </c>
    </row>
    <row r="17" spans="1:12" x14ac:dyDescent="0.25">
      <c r="A17">
        <v>14.7</v>
      </c>
      <c r="B17" t="s">
        <v>117</v>
      </c>
      <c r="C17" t="s">
        <v>120</v>
      </c>
      <c r="D17" s="3">
        <v>1.1160000000000001</v>
      </c>
      <c r="E17" s="3">
        <v>1.0766</v>
      </c>
      <c r="F17" s="3">
        <v>1.0795999999999999</v>
      </c>
      <c r="G17" s="5">
        <v>1.0842000000000001</v>
      </c>
      <c r="H17" s="3">
        <v>1.0954999999999999</v>
      </c>
      <c r="I17" s="5">
        <f>SUM(H17-G17)</f>
        <v>1.1299999999999866E-2</v>
      </c>
      <c r="J17" s="5">
        <f>SUM(H17-G17)/G17</f>
        <v>1.0422431285740514E-2</v>
      </c>
      <c r="K17" s="5">
        <f>SUM(H17-D17)</f>
        <v>-2.0500000000000185E-2</v>
      </c>
      <c r="L17" s="5">
        <f>SUM(H17-D17)/D17</f>
        <v>-1.8369175627240306E-2</v>
      </c>
    </row>
    <row r="18" spans="1:12" x14ac:dyDescent="0.25">
      <c r="A18">
        <v>14.7</v>
      </c>
      <c r="B18" t="s">
        <v>117</v>
      </c>
      <c r="C18" t="s">
        <v>121</v>
      </c>
      <c r="D18" s="3">
        <v>1.0281</v>
      </c>
      <c r="E18" s="3">
        <v>1.0317000000000001</v>
      </c>
      <c r="F18" s="3">
        <v>1.0504</v>
      </c>
      <c r="G18" s="5">
        <v>1.0608</v>
      </c>
      <c r="H18" s="3">
        <v>1.0709</v>
      </c>
      <c r="I18" s="5">
        <f>SUM(H18-G18)</f>
        <v>1.0099999999999998E-2</v>
      </c>
      <c r="J18" s="5">
        <f>SUM(H18-G18)/G18</f>
        <v>9.5211161387631967E-3</v>
      </c>
      <c r="K18" s="5">
        <f>SUM(H18-D18)</f>
        <v>4.2799999999999949E-2</v>
      </c>
      <c r="L18" s="5">
        <f>SUM(H18-D18)/D18</f>
        <v>4.1630191615601546E-2</v>
      </c>
    </row>
    <row r="19" spans="1:12" x14ac:dyDescent="0.25">
      <c r="A19">
        <v>14.7</v>
      </c>
      <c r="B19" t="s">
        <v>117</v>
      </c>
      <c r="C19" t="s">
        <v>122</v>
      </c>
      <c r="D19" s="3">
        <v>1.0239</v>
      </c>
      <c r="E19" s="3">
        <v>1.0296000000000001</v>
      </c>
      <c r="F19" s="3">
        <v>1.0378000000000001</v>
      </c>
      <c r="G19" s="5">
        <v>1.03</v>
      </c>
      <c r="H19" s="3">
        <v>1.0442</v>
      </c>
      <c r="I19" s="5">
        <f>SUM(H19-G19)</f>
        <v>1.419999999999999E-2</v>
      </c>
      <c r="J19" s="5">
        <f>SUM(H19-G19)/G19</f>
        <v>1.3786407766990281E-2</v>
      </c>
      <c r="K19" s="5">
        <f>SUM(H19-D19)</f>
        <v>2.0299999999999985E-2</v>
      </c>
      <c r="L19" s="5">
        <f>SUM(H19-D19)/D19</f>
        <v>1.9826154897939235E-2</v>
      </c>
    </row>
    <row r="20" spans="1:12" x14ac:dyDescent="0.25">
      <c r="A20">
        <v>14.7</v>
      </c>
      <c r="B20" t="s">
        <v>117</v>
      </c>
      <c r="C20" t="s">
        <v>123</v>
      </c>
      <c r="D20" s="3">
        <v>1.0246</v>
      </c>
      <c r="E20" s="3">
        <v>1.0228999999999999</v>
      </c>
      <c r="F20" s="3">
        <v>1.0419</v>
      </c>
      <c r="G20" s="5">
        <v>1.0439000000000001</v>
      </c>
      <c r="H20" s="3">
        <v>1.0506</v>
      </c>
      <c r="I20" s="5">
        <f>SUM(H20-G20)</f>
        <v>6.6999999999999282E-3</v>
      </c>
      <c r="J20" s="5">
        <f>SUM(H20-G20)/G20</f>
        <v>6.4182392949515546E-3</v>
      </c>
      <c r="K20" s="5">
        <f>SUM(H20-D20)</f>
        <v>2.6000000000000023E-2</v>
      </c>
      <c r="L20" s="5">
        <f>SUM(H20-D20)/D20</f>
        <v>2.5375756392738653E-2</v>
      </c>
    </row>
    <row r="21" spans="1:12" x14ac:dyDescent="0.25">
      <c r="D21" s="3"/>
      <c r="E21" s="3"/>
      <c r="F21" s="3"/>
      <c r="G21" s="3"/>
      <c r="H21" s="3"/>
    </row>
    <row r="22" spans="1:12" ht="18.75" x14ac:dyDescent="0.3">
      <c r="A22" s="36" t="s">
        <v>184</v>
      </c>
      <c r="D22" s="3"/>
      <c r="E22" s="3"/>
      <c r="F22" s="3"/>
      <c r="G22" s="3"/>
      <c r="H22" s="3"/>
    </row>
    <row r="23" spans="1:12" x14ac:dyDescent="0.25">
      <c r="D23" s="3"/>
      <c r="E23" s="3"/>
      <c r="F23" s="3"/>
      <c r="G23" s="3"/>
      <c r="H23" s="3"/>
    </row>
    <row r="24" spans="1:12" x14ac:dyDescent="0.25">
      <c r="A24" s="7" t="s">
        <v>277</v>
      </c>
      <c r="B24" s="11"/>
      <c r="C24" s="11"/>
      <c r="D24" s="11"/>
      <c r="E24" s="11"/>
      <c r="F24" s="11"/>
      <c r="G24" s="11"/>
      <c r="H24" s="11"/>
      <c r="I24" s="19"/>
      <c r="J24" s="19"/>
      <c r="K24" s="19"/>
      <c r="L24" s="19"/>
    </row>
    <row r="25" spans="1:12" x14ac:dyDescent="0.25">
      <c r="A25" s="1" t="s">
        <v>26</v>
      </c>
      <c r="B25" s="1" t="s">
        <v>215</v>
      </c>
      <c r="C25" s="1" t="s">
        <v>278</v>
      </c>
      <c r="D25" s="1">
        <v>2021</v>
      </c>
      <c r="E25" s="1">
        <v>2022</v>
      </c>
      <c r="F25" s="1">
        <v>2023</v>
      </c>
      <c r="G25" s="1">
        <v>2024</v>
      </c>
      <c r="H25" s="1">
        <v>2025</v>
      </c>
      <c r="I25" s="1" t="s">
        <v>63</v>
      </c>
      <c r="J25" s="1" t="s">
        <v>55</v>
      </c>
      <c r="K25" s="1" t="s">
        <v>64</v>
      </c>
      <c r="L25" s="1" t="s">
        <v>57</v>
      </c>
    </row>
    <row r="26" spans="1:12" x14ac:dyDescent="0.25">
      <c r="A26">
        <v>4.7</v>
      </c>
      <c r="B26" t="s">
        <v>187</v>
      </c>
      <c r="C26" t="s">
        <v>275</v>
      </c>
      <c r="D26" s="3">
        <v>0.44440000000000002</v>
      </c>
      <c r="E26" s="3">
        <v>0.47949999999999998</v>
      </c>
      <c r="F26" s="3">
        <v>0.74809999999999999</v>
      </c>
      <c r="G26" s="3">
        <v>0.81079999999999997</v>
      </c>
      <c r="H26" s="3">
        <v>1.978</v>
      </c>
      <c r="I26" s="5">
        <f>SUM(H26-G26)</f>
        <v>1.1672</v>
      </c>
      <c r="J26" s="5">
        <f>SUM(H26-G26)/G26</f>
        <v>1.4395658608781452</v>
      </c>
      <c r="K26" s="5">
        <f>SUM(H26-D26)</f>
        <v>1.5335999999999999</v>
      </c>
      <c r="L26" s="5">
        <f>SUM(H26-D26)/D26</f>
        <v>3.4509450945094504</v>
      </c>
    </row>
    <row r="27" spans="1:12" x14ac:dyDescent="0.25">
      <c r="A27">
        <v>4.7</v>
      </c>
      <c r="B27" t="s">
        <v>187</v>
      </c>
      <c r="C27" t="s">
        <v>120</v>
      </c>
      <c r="D27" s="3">
        <v>0.4224</v>
      </c>
      <c r="E27" s="3">
        <v>0.38490000000000002</v>
      </c>
      <c r="F27" s="3">
        <v>0.37859999999999999</v>
      </c>
      <c r="G27" s="3">
        <v>0.3725</v>
      </c>
      <c r="H27" s="3">
        <v>0.371</v>
      </c>
      <c r="I27" s="5">
        <f>SUM(H27-G27)</f>
        <v>-1.5000000000000013E-3</v>
      </c>
      <c r="J27" s="5">
        <f>SUM(H27-G27)/G27</f>
        <v>-4.0268456375838965E-3</v>
      </c>
      <c r="K27" s="5">
        <f>SUM(H27-D27)</f>
        <v>-5.1400000000000001E-2</v>
      </c>
      <c r="L27" s="5">
        <f>SUM(H27-D27)/D27</f>
        <v>-0.12168560606060606</v>
      </c>
    </row>
    <row r="28" spans="1:12" x14ac:dyDescent="0.25">
      <c r="A28">
        <v>4.7</v>
      </c>
      <c r="B28" t="s">
        <v>187</v>
      </c>
      <c r="C28" t="s">
        <v>121</v>
      </c>
      <c r="D28" s="3">
        <v>0.33579999999999999</v>
      </c>
      <c r="E28" s="3">
        <v>0.38250000000000001</v>
      </c>
      <c r="F28" s="3">
        <v>0.39979999999999999</v>
      </c>
      <c r="G28" s="3">
        <v>0.41439999999999999</v>
      </c>
      <c r="H28" s="3">
        <v>0.4516</v>
      </c>
      <c r="I28" s="5">
        <f>SUM(H28-G28)</f>
        <v>3.7200000000000011E-2</v>
      </c>
      <c r="J28" s="5">
        <f>SUM(H28-G28)/G28</f>
        <v>8.9768339768339797E-2</v>
      </c>
      <c r="K28" s="5">
        <f>SUM(H28-D28)</f>
        <v>0.11580000000000001</v>
      </c>
      <c r="L28" s="5">
        <f>SUM(H28-D28)/D28</f>
        <v>0.34484812388326391</v>
      </c>
    </row>
    <row r="29" spans="1:12" x14ac:dyDescent="0.25">
      <c r="A29">
        <v>4.7</v>
      </c>
      <c r="B29" t="s">
        <v>187</v>
      </c>
      <c r="C29" t="s">
        <v>122</v>
      </c>
      <c r="D29" s="3">
        <v>0.40560000000000002</v>
      </c>
      <c r="E29" s="3">
        <v>0.38500000000000001</v>
      </c>
      <c r="F29" s="3">
        <v>0.36870000000000003</v>
      </c>
      <c r="G29" s="3">
        <v>0.38019999999999998</v>
      </c>
      <c r="H29" s="3">
        <v>0.35020000000000001</v>
      </c>
      <c r="I29" s="5">
        <f>SUM(H29-G29)</f>
        <v>-2.9999999999999971E-2</v>
      </c>
      <c r="J29" s="5">
        <f>SUM(H29-G29)/G29</f>
        <v>-7.8905839032088296E-2</v>
      </c>
      <c r="K29" s="5">
        <f>SUM(H29-D29)</f>
        <v>-5.5400000000000005E-2</v>
      </c>
      <c r="L29" s="5">
        <f>SUM(H29-D29)/D29</f>
        <v>-0.13658777120315582</v>
      </c>
    </row>
    <row r="30" spans="1:12" x14ac:dyDescent="0.25">
      <c r="A30">
        <v>4.7</v>
      </c>
      <c r="B30" t="s">
        <v>187</v>
      </c>
      <c r="C30" t="s">
        <v>123</v>
      </c>
      <c r="D30" s="3">
        <v>0.3705</v>
      </c>
      <c r="E30" s="3">
        <v>0.3795</v>
      </c>
      <c r="F30" s="3">
        <v>0.39739999999999998</v>
      </c>
      <c r="G30" s="3">
        <v>0.40329999999999999</v>
      </c>
      <c r="H30" s="3">
        <v>0.42459999999999998</v>
      </c>
      <c r="I30" s="5">
        <f>SUM(H30-G30)</f>
        <v>2.1299999999999986E-2</v>
      </c>
      <c r="J30" s="5">
        <f>SUM(H30-G30)/G30</f>
        <v>5.2814282172080305E-2</v>
      </c>
      <c r="K30" s="5">
        <f>SUM(H30-D30)</f>
        <v>5.4099999999999981E-2</v>
      </c>
      <c r="L30" s="5">
        <f>SUM(H30-D30)/D30</f>
        <v>0.14601889338731439</v>
      </c>
    </row>
    <row r="31" spans="1:12" x14ac:dyDescent="0.25">
      <c r="D31" s="3"/>
      <c r="E31" s="3"/>
      <c r="F31" s="3"/>
      <c r="G31" s="3"/>
      <c r="H31" s="3"/>
    </row>
    <row r="32" spans="1:12" x14ac:dyDescent="0.25">
      <c r="A32" s="7" t="s">
        <v>279</v>
      </c>
      <c r="B32" s="11"/>
      <c r="C32" s="11"/>
      <c r="D32" s="11"/>
      <c r="E32" s="11"/>
      <c r="F32" s="11"/>
      <c r="G32" s="11"/>
      <c r="H32" s="11"/>
      <c r="I32" s="19"/>
      <c r="J32" s="19"/>
      <c r="K32" s="19"/>
      <c r="L32" s="19"/>
    </row>
    <row r="33" spans="1:22" x14ac:dyDescent="0.25">
      <c r="A33" s="1" t="s">
        <v>26</v>
      </c>
      <c r="B33" s="1" t="s">
        <v>215</v>
      </c>
      <c r="C33" s="1" t="s">
        <v>278</v>
      </c>
      <c r="D33" s="1">
        <v>2021</v>
      </c>
      <c r="E33" s="1">
        <v>2022</v>
      </c>
      <c r="F33" s="1">
        <v>2023</v>
      </c>
      <c r="G33" s="1">
        <v>2024</v>
      </c>
      <c r="H33" s="1">
        <v>2025</v>
      </c>
      <c r="I33" s="1" t="s">
        <v>63</v>
      </c>
      <c r="J33" s="1" t="s">
        <v>55</v>
      </c>
      <c r="K33" s="1" t="s">
        <v>64</v>
      </c>
      <c r="L33" s="1" t="s">
        <v>57</v>
      </c>
    </row>
    <row r="34" spans="1:22" x14ac:dyDescent="0.25">
      <c r="A34">
        <v>5.7</v>
      </c>
      <c r="B34" t="s">
        <v>189</v>
      </c>
      <c r="C34" t="s">
        <v>275</v>
      </c>
      <c r="D34" s="3">
        <v>0.37380000000000002</v>
      </c>
      <c r="E34" s="3">
        <v>0.4</v>
      </c>
      <c r="F34" s="3">
        <v>0.49170000000000003</v>
      </c>
      <c r="G34" s="3">
        <v>0.51859999999999995</v>
      </c>
      <c r="H34" s="3">
        <v>0.57140000000000002</v>
      </c>
      <c r="I34" s="5">
        <f>SUM(H34-G34)</f>
        <v>5.2800000000000069E-2</v>
      </c>
      <c r="J34" s="5">
        <f>SUM(H34-G34)/G34</f>
        <v>0.1018125723100657</v>
      </c>
      <c r="K34" s="5">
        <f>SUM(H34-D34)</f>
        <v>0.1976</v>
      </c>
      <c r="L34" s="5">
        <f>SUM(H34-D34)/D34</f>
        <v>0.52862493311931513</v>
      </c>
    </row>
    <row r="35" spans="1:22" x14ac:dyDescent="0.25">
      <c r="A35">
        <v>5.7</v>
      </c>
      <c r="B35" t="s">
        <v>189</v>
      </c>
      <c r="C35" t="s">
        <v>120</v>
      </c>
      <c r="D35" s="3">
        <v>0.21410000000000001</v>
      </c>
      <c r="E35" s="3">
        <v>0.23280000000000001</v>
      </c>
      <c r="F35" s="3">
        <v>0.25509999999999999</v>
      </c>
      <c r="G35" s="3">
        <v>0.25</v>
      </c>
      <c r="H35" s="3">
        <v>0.24859999999999999</v>
      </c>
      <c r="I35" s="5">
        <f>SUM(H35-G35)</f>
        <v>-1.4000000000000123E-3</v>
      </c>
      <c r="J35" s="5">
        <f>SUM(H35-G35)/G35</f>
        <v>-5.6000000000000494E-3</v>
      </c>
      <c r="K35" s="5">
        <f>SUM(H35-D35)</f>
        <v>3.4499999999999975E-2</v>
      </c>
      <c r="L35" s="5">
        <f>SUM(H35-D35)/D35</f>
        <v>0.16113965436711805</v>
      </c>
    </row>
    <row r="36" spans="1:22" x14ac:dyDescent="0.25">
      <c r="A36">
        <v>5.7</v>
      </c>
      <c r="B36" t="s">
        <v>189</v>
      </c>
      <c r="C36" t="s">
        <v>121</v>
      </c>
      <c r="D36" s="3">
        <v>0.2253</v>
      </c>
      <c r="E36" s="3">
        <v>0.21099999999999999</v>
      </c>
      <c r="F36" s="3">
        <v>0.20910000000000001</v>
      </c>
      <c r="G36" s="3">
        <v>0.20830000000000001</v>
      </c>
      <c r="H36" s="3">
        <v>0.2044</v>
      </c>
      <c r="I36" s="5">
        <f>SUM(H36-G36)</f>
        <v>-3.9000000000000146E-3</v>
      </c>
      <c r="J36" s="5">
        <f>SUM(H36-G36)/G36</f>
        <v>-1.8722995679308758E-2</v>
      </c>
      <c r="K36" s="5">
        <f>SUM(H36-D36)</f>
        <v>-2.0900000000000002E-2</v>
      </c>
      <c r="L36" s="5">
        <f>SUM(H36-D36)/D36</f>
        <v>-9.2765201952951626E-2</v>
      </c>
    </row>
    <row r="37" spans="1:22" x14ac:dyDescent="0.25">
      <c r="A37">
        <v>5.7</v>
      </c>
      <c r="B37" t="s">
        <v>189</v>
      </c>
      <c r="C37" t="s">
        <v>122</v>
      </c>
      <c r="D37" s="3">
        <v>0.19</v>
      </c>
      <c r="E37" s="3">
        <v>0.185</v>
      </c>
      <c r="F37" s="3">
        <v>0.1925</v>
      </c>
      <c r="G37" s="3">
        <v>0.19570000000000001</v>
      </c>
      <c r="H37" s="3">
        <v>0.20949999999999999</v>
      </c>
      <c r="I37" s="5">
        <f>SUM(H37-G37)</f>
        <v>1.3799999999999979E-2</v>
      </c>
      <c r="J37" s="5">
        <f>SUM(H37-G37)/G37</f>
        <v>7.0516096065406125E-2</v>
      </c>
      <c r="K37" s="5">
        <f>SUM(H37-D37)</f>
        <v>1.949999999999999E-2</v>
      </c>
      <c r="L37" s="5">
        <f>SUM(H37-D37)/D37</f>
        <v>0.10263157894736837</v>
      </c>
    </row>
    <row r="38" spans="1:22" x14ac:dyDescent="0.25">
      <c r="A38">
        <v>5.7</v>
      </c>
      <c r="B38" t="s">
        <v>189</v>
      </c>
      <c r="C38" t="s">
        <v>123</v>
      </c>
      <c r="D38" s="3">
        <v>0.16159999999999999</v>
      </c>
      <c r="E38" s="3">
        <v>0.1787</v>
      </c>
      <c r="F38" s="3">
        <v>0.20069999999999999</v>
      </c>
      <c r="G38" s="3">
        <v>0.19719999999999999</v>
      </c>
      <c r="H38" s="3">
        <v>0.18909999999999999</v>
      </c>
      <c r="I38" s="5">
        <f>SUM(H38-G38)</f>
        <v>-8.0999999999999961E-3</v>
      </c>
      <c r="J38" s="5">
        <f>SUM(H38-G38)/G38</f>
        <v>-4.107505070993913E-2</v>
      </c>
      <c r="K38" s="5">
        <f>SUM(H38-D38)</f>
        <v>2.7499999999999997E-2</v>
      </c>
      <c r="L38" s="5">
        <f>SUM(H38-D38)/D38</f>
        <v>0.17017326732673266</v>
      </c>
    </row>
    <row r="39" spans="1:22" x14ac:dyDescent="0.25">
      <c r="D39" s="3"/>
      <c r="E39" s="3"/>
      <c r="F39" s="3"/>
      <c r="G39" s="3"/>
      <c r="H39" s="3"/>
    </row>
    <row r="40" spans="1:22" x14ac:dyDescent="0.25">
      <c r="A40" s="7" t="s">
        <v>280</v>
      </c>
      <c r="B40" s="11"/>
      <c r="C40" s="11"/>
      <c r="D40" s="11"/>
      <c r="E40" s="11"/>
      <c r="F40" s="11"/>
      <c r="G40" s="11"/>
      <c r="H40" s="11"/>
      <c r="I40" s="19"/>
      <c r="J40" s="19"/>
      <c r="K40" s="19"/>
      <c r="L40" s="19"/>
    </row>
    <row r="41" spans="1:22" x14ac:dyDescent="0.25">
      <c r="A41" s="1" t="s">
        <v>26</v>
      </c>
      <c r="B41" s="1" t="s">
        <v>215</v>
      </c>
      <c r="C41" s="1" t="s">
        <v>278</v>
      </c>
      <c r="D41" s="1">
        <v>2021</v>
      </c>
      <c r="E41" s="1">
        <v>2022</v>
      </c>
      <c r="F41" s="1">
        <v>2023</v>
      </c>
      <c r="G41" s="1">
        <v>2024</v>
      </c>
      <c r="H41" s="1">
        <v>2025</v>
      </c>
      <c r="I41" s="1" t="s">
        <v>63</v>
      </c>
      <c r="J41" s="1" t="s">
        <v>55</v>
      </c>
      <c r="K41" s="1" t="s">
        <v>64</v>
      </c>
      <c r="L41" s="1" t="s">
        <v>57</v>
      </c>
    </row>
    <row r="42" spans="1:22" x14ac:dyDescent="0.25">
      <c r="A42">
        <v>6.7</v>
      </c>
      <c r="B42" t="s">
        <v>191</v>
      </c>
      <c r="C42" t="s">
        <v>275</v>
      </c>
      <c r="D42" s="3">
        <v>0.13819999999999999</v>
      </c>
      <c r="E42" s="3">
        <v>0.12690000000000001</v>
      </c>
      <c r="F42" s="3">
        <v>0.2626</v>
      </c>
      <c r="G42" s="3">
        <v>0.1709</v>
      </c>
      <c r="H42" s="3">
        <v>0.2424</v>
      </c>
      <c r="I42" s="5">
        <f>SUM(H42-G42)</f>
        <v>7.1500000000000008E-2</v>
      </c>
      <c r="J42" s="5">
        <f>SUM(H42-G42)/G42</f>
        <v>0.41837331772966652</v>
      </c>
      <c r="K42" s="5">
        <f>SUM(H42-D42)</f>
        <v>0.10420000000000001</v>
      </c>
      <c r="L42" s="5">
        <f>SUM(H42-D42)/D42</f>
        <v>0.7539797395079596</v>
      </c>
    </row>
    <row r="43" spans="1:22" x14ac:dyDescent="0.25">
      <c r="A43">
        <v>6.7</v>
      </c>
      <c r="B43" t="s">
        <v>191</v>
      </c>
      <c r="C43" t="s">
        <v>120</v>
      </c>
      <c r="D43" s="3">
        <v>7.7299999999999994E-2</v>
      </c>
      <c r="E43" s="3">
        <v>7.4899999999999994E-2</v>
      </c>
      <c r="F43" s="3">
        <v>7.46E-2</v>
      </c>
      <c r="G43" s="3">
        <v>7.4399999999999994E-2</v>
      </c>
      <c r="H43" s="3">
        <v>7.5600000000000001E-2</v>
      </c>
      <c r="I43" s="5">
        <f>SUM(H43-G43)</f>
        <v>1.2000000000000066E-3</v>
      </c>
      <c r="J43" s="5">
        <f>SUM(H43-G43)/G43</f>
        <v>1.6129032258064606E-2</v>
      </c>
      <c r="K43" s="5">
        <f>SUM(H43-D43)</f>
        <v>-1.6999999999999932E-3</v>
      </c>
      <c r="L43" s="5">
        <f>SUM(H43-D43)/D43</f>
        <v>-2.1992238033635102E-2</v>
      </c>
    </row>
    <row r="44" spans="1:22" x14ac:dyDescent="0.25">
      <c r="A44">
        <v>6.7</v>
      </c>
      <c r="B44" t="s">
        <v>191</v>
      </c>
      <c r="C44" t="s">
        <v>121</v>
      </c>
      <c r="D44" s="3">
        <v>6.3200000000000006E-2</v>
      </c>
      <c r="E44" s="3">
        <v>6.3500000000000001E-2</v>
      </c>
      <c r="F44" s="3">
        <v>6.1699999999999998E-2</v>
      </c>
      <c r="G44" s="3">
        <v>6.4799999999999996E-2</v>
      </c>
      <c r="H44" s="3">
        <v>6.4500000000000002E-2</v>
      </c>
      <c r="I44" s="5">
        <f>SUM(H44-G44)</f>
        <v>-2.9999999999999472E-4</v>
      </c>
      <c r="J44" s="5">
        <f>SUM(H44-G44)/G44</f>
        <v>-4.6296296296295487E-3</v>
      </c>
      <c r="K44" s="5">
        <f>SUM(H44-D44)</f>
        <v>1.2999999999999956E-3</v>
      </c>
      <c r="L44" s="5">
        <f>SUM(H44-D44)/D44</f>
        <v>2.0569620253164486E-2</v>
      </c>
    </row>
    <row r="45" spans="1:22" x14ac:dyDescent="0.25">
      <c r="A45">
        <v>6.7</v>
      </c>
      <c r="B45" t="s">
        <v>191</v>
      </c>
      <c r="C45" t="s">
        <v>122</v>
      </c>
      <c r="D45" s="3">
        <v>5.6399999999999999E-2</v>
      </c>
      <c r="E45" s="3">
        <v>5.33E-2</v>
      </c>
      <c r="F45" s="3">
        <v>5.1400000000000001E-2</v>
      </c>
      <c r="G45" s="3">
        <v>5.5399999999999998E-2</v>
      </c>
      <c r="H45" s="3">
        <v>5.7200000000000001E-2</v>
      </c>
      <c r="I45" s="5">
        <f>SUM(H45-G45)</f>
        <v>1.800000000000003E-3</v>
      </c>
      <c r="J45" s="5">
        <f>SUM(H45-G45)/G45</f>
        <v>3.249097472924193E-2</v>
      </c>
      <c r="K45" s="5">
        <f>SUM(H45-D45)</f>
        <v>8.000000000000021E-4</v>
      </c>
      <c r="L45" s="5">
        <f>SUM(H45-D45)/D45</f>
        <v>1.4184397163120605E-2</v>
      </c>
    </row>
    <row r="46" spans="1:22" x14ac:dyDescent="0.25">
      <c r="A46">
        <v>6.7</v>
      </c>
      <c r="B46" t="s">
        <v>191</v>
      </c>
      <c r="C46" t="s">
        <v>123</v>
      </c>
      <c r="D46" s="3">
        <v>4.0099999999999997E-2</v>
      </c>
      <c r="E46" s="3">
        <v>4.1200000000000001E-2</v>
      </c>
      <c r="F46" s="3">
        <v>4.0399999999999998E-2</v>
      </c>
      <c r="G46" s="3">
        <v>4.4499999999999998E-2</v>
      </c>
      <c r="H46" s="3">
        <v>4.3900000000000002E-2</v>
      </c>
      <c r="I46" s="5">
        <f>SUM(H46-G46)</f>
        <v>-5.9999999999999637E-4</v>
      </c>
      <c r="J46" s="5">
        <f>SUM(H46-G46)/G46</f>
        <v>-1.3483146067415649E-2</v>
      </c>
      <c r="K46" s="5">
        <f>SUM(H46-D46)</f>
        <v>3.8000000000000048E-3</v>
      </c>
      <c r="L46" s="5">
        <f>SUM(H46-D46)/D46</f>
        <v>9.4763092269326804E-2</v>
      </c>
      <c r="S46">
        <f>SUM(R46-Q46)</f>
        <v>0</v>
      </c>
      <c r="V46" t="e">
        <f>SUM(R46-N46)/N46</f>
        <v>#DIV/0!</v>
      </c>
    </row>
    <row r="48" spans="1:22" x14ac:dyDescent="0.25">
      <c r="A48" s="7" t="s">
        <v>281</v>
      </c>
      <c r="B48" s="11"/>
      <c r="C48" s="11"/>
      <c r="D48" s="11"/>
      <c r="E48" s="11"/>
      <c r="F48" s="11"/>
      <c r="G48" s="11"/>
      <c r="H48" s="11"/>
      <c r="I48" s="19"/>
      <c r="J48" s="19"/>
      <c r="K48" s="19"/>
      <c r="L48" s="19"/>
    </row>
    <row r="49" spans="1:22" x14ac:dyDescent="0.25">
      <c r="A49" s="1" t="s">
        <v>26</v>
      </c>
      <c r="B49" s="1" t="s">
        <v>215</v>
      </c>
      <c r="C49" s="1" t="s">
        <v>278</v>
      </c>
      <c r="D49" s="1">
        <v>2021</v>
      </c>
      <c r="E49" s="1">
        <v>2022</v>
      </c>
      <c r="F49" s="1">
        <v>2023</v>
      </c>
      <c r="G49" s="1">
        <v>2024</v>
      </c>
      <c r="H49" s="1">
        <v>2025</v>
      </c>
      <c r="I49" s="1" t="s">
        <v>63</v>
      </c>
      <c r="J49" s="1" t="s">
        <v>55</v>
      </c>
      <c r="K49" s="1" t="s">
        <v>64</v>
      </c>
      <c r="L49" s="1" t="s">
        <v>57</v>
      </c>
      <c r="S49">
        <f>SUM(R49-Q49)</f>
        <v>0</v>
      </c>
      <c r="V49" t="e">
        <f>SUM(R49-N49)/N49</f>
        <v>#DIV/0!</v>
      </c>
    </row>
    <row r="50" spans="1:22" x14ac:dyDescent="0.25">
      <c r="A50">
        <v>7.7</v>
      </c>
      <c r="B50" t="s">
        <v>193</v>
      </c>
      <c r="C50" t="s">
        <v>275</v>
      </c>
      <c r="D50" s="3">
        <v>0.186</v>
      </c>
      <c r="E50" s="3">
        <v>0.1993</v>
      </c>
      <c r="F50" s="3">
        <v>0.23380000000000001</v>
      </c>
      <c r="G50" s="3">
        <v>0.25509999999999999</v>
      </c>
      <c r="H50" s="3">
        <v>0.28199999999999997</v>
      </c>
      <c r="I50" s="5">
        <f>SUM(H50-G50)</f>
        <v>2.6899999999999979E-2</v>
      </c>
      <c r="J50" s="5">
        <f>SUM(H50-G50)/G50</f>
        <v>0.10544884359074864</v>
      </c>
      <c r="K50" s="5">
        <f>SUM(H50-D50)</f>
        <v>9.5999999999999974E-2</v>
      </c>
      <c r="L50" s="5">
        <f>SUM(H50-D50)/D50</f>
        <v>0.51612903225806439</v>
      </c>
    </row>
    <row r="51" spans="1:22" x14ac:dyDescent="0.25">
      <c r="A51">
        <v>7.7</v>
      </c>
      <c r="B51" t="s">
        <v>193</v>
      </c>
      <c r="C51" t="s">
        <v>120</v>
      </c>
      <c r="D51" s="3">
        <v>0.105</v>
      </c>
      <c r="E51" s="3">
        <v>0.1019</v>
      </c>
      <c r="F51" s="3">
        <v>0.10050000000000001</v>
      </c>
      <c r="G51" s="3">
        <v>9.8699999999999996E-2</v>
      </c>
      <c r="H51" s="3">
        <v>9.9299999999999999E-2</v>
      </c>
      <c r="I51" s="5">
        <f>SUM(H51-G51)</f>
        <v>6.0000000000000331E-4</v>
      </c>
      <c r="J51" s="5">
        <f>SUM(H51-G51)/G51</f>
        <v>6.0790273556231341E-3</v>
      </c>
      <c r="K51" s="5">
        <f>SUM(H51-D51)</f>
        <v>-5.6999999999999967E-3</v>
      </c>
      <c r="L51" s="5">
        <f>SUM(H51-D51)/D51</f>
        <v>-5.4285714285714257E-2</v>
      </c>
    </row>
    <row r="52" spans="1:22" x14ac:dyDescent="0.25">
      <c r="A52">
        <v>7.7</v>
      </c>
      <c r="B52" t="s">
        <v>193</v>
      </c>
      <c r="C52" t="s">
        <v>121</v>
      </c>
      <c r="D52" s="3">
        <v>8.0100000000000005E-2</v>
      </c>
      <c r="E52" s="3">
        <v>7.9000000000000001E-2</v>
      </c>
      <c r="F52" s="3">
        <v>7.9500000000000001E-2</v>
      </c>
      <c r="G52" s="3">
        <v>8.0199999999999994E-2</v>
      </c>
      <c r="H52" s="3">
        <v>7.8299999999999995E-2</v>
      </c>
      <c r="I52" s="5">
        <f>SUM(H52-G52)</f>
        <v>-1.8999999999999989E-3</v>
      </c>
      <c r="J52" s="5">
        <f>SUM(H52-G52)/G52</f>
        <v>-2.3690773067331659E-2</v>
      </c>
      <c r="K52" s="5">
        <f>SUM(H52-D52)</f>
        <v>-1.8000000000000099E-3</v>
      </c>
      <c r="L52" s="5">
        <f>SUM(H52-D52)/D52</f>
        <v>-2.2471910112359675E-2</v>
      </c>
      <c r="S52">
        <f>SUM(R52-Q52)</f>
        <v>0</v>
      </c>
      <c r="V52" t="e">
        <f>SUM(R52-N52)/N52</f>
        <v>#DIV/0!</v>
      </c>
    </row>
    <row r="53" spans="1:22" x14ac:dyDescent="0.25">
      <c r="A53">
        <v>7.7</v>
      </c>
      <c r="B53" t="s">
        <v>193</v>
      </c>
      <c r="C53" t="s">
        <v>122</v>
      </c>
      <c r="D53" s="3">
        <v>5.8500000000000003E-2</v>
      </c>
      <c r="E53" s="3">
        <v>6.9199999999999998E-2</v>
      </c>
      <c r="F53" s="3">
        <v>6.9400000000000003E-2</v>
      </c>
      <c r="G53" s="3">
        <v>6.8400000000000002E-2</v>
      </c>
      <c r="H53" s="3">
        <v>6.9099999999999995E-2</v>
      </c>
      <c r="I53" s="5">
        <f>SUM(H53-G53)</f>
        <v>6.999999999999923E-4</v>
      </c>
      <c r="J53" s="5">
        <f>SUM(H53-G53)/G53</f>
        <v>1.0233918128654857E-2</v>
      </c>
      <c r="K53" s="5">
        <f>SUM(H53-D53)</f>
        <v>1.0599999999999991E-2</v>
      </c>
      <c r="L53" s="5">
        <f>SUM(H53-D53)/D53</f>
        <v>0.18119658119658105</v>
      </c>
    </row>
    <row r="54" spans="1:22" x14ac:dyDescent="0.25">
      <c r="A54">
        <v>7.7</v>
      </c>
      <c r="B54" t="s">
        <v>193</v>
      </c>
      <c r="C54" t="s">
        <v>123</v>
      </c>
      <c r="D54" s="3">
        <v>5.2999999999999999E-2</v>
      </c>
      <c r="E54" s="3">
        <v>5.8000000000000003E-2</v>
      </c>
      <c r="F54" s="3">
        <v>6.3899999999999998E-2</v>
      </c>
      <c r="G54" s="3">
        <v>6.3299999999999995E-2</v>
      </c>
      <c r="H54" s="3">
        <v>5.8500000000000003E-2</v>
      </c>
      <c r="I54" s="5">
        <f>SUM(H54-G54)</f>
        <v>-4.7999999999999918E-3</v>
      </c>
      <c r="J54" s="5">
        <f>SUM(H54-G54)/G54</f>
        <v>-7.5829383886255805E-2</v>
      </c>
      <c r="K54" s="5">
        <f>SUM(H54-D54)</f>
        <v>5.5000000000000049E-3</v>
      </c>
      <c r="L54" s="5">
        <f>SUM(H54-D54)/D54</f>
        <v>0.10377358490566048</v>
      </c>
    </row>
    <row r="55" spans="1:22" x14ac:dyDescent="0.25">
      <c r="D55" s="3"/>
      <c r="E55" s="3"/>
      <c r="F55" s="3"/>
      <c r="G55" s="3"/>
      <c r="H55" s="3"/>
    </row>
    <row r="56" spans="1:22" x14ac:dyDescent="0.25">
      <c r="A56" s="7" t="s">
        <v>282</v>
      </c>
      <c r="B56" s="19"/>
      <c r="C56" s="19"/>
      <c r="D56" s="19"/>
      <c r="E56" s="19"/>
      <c r="F56" s="19"/>
      <c r="G56" s="19"/>
      <c r="H56" s="19"/>
      <c r="I56" s="19"/>
      <c r="J56" s="19"/>
      <c r="K56" s="19"/>
      <c r="L56" s="19"/>
    </row>
    <row r="57" spans="1:22" x14ac:dyDescent="0.25">
      <c r="A57" s="1" t="s">
        <v>26</v>
      </c>
      <c r="B57" s="1" t="s">
        <v>215</v>
      </c>
      <c r="C57" s="1" t="s">
        <v>278</v>
      </c>
      <c r="D57" s="1">
        <v>2021</v>
      </c>
      <c r="E57" s="1">
        <v>2022</v>
      </c>
      <c r="F57" s="1">
        <v>2023</v>
      </c>
      <c r="G57" s="1">
        <v>2024</v>
      </c>
      <c r="H57" s="1">
        <v>2025</v>
      </c>
      <c r="I57" s="1" t="s">
        <v>63</v>
      </c>
      <c r="J57" s="1" t="s">
        <v>55</v>
      </c>
      <c r="K57" s="1" t="s">
        <v>64</v>
      </c>
      <c r="L57" s="1" t="s">
        <v>57</v>
      </c>
    </row>
    <row r="58" spans="1:22" x14ac:dyDescent="0.25">
      <c r="A58">
        <v>8.6999999999999993</v>
      </c>
      <c r="B58" t="s">
        <v>269</v>
      </c>
      <c r="C58" t="s">
        <v>283</v>
      </c>
      <c r="D58" s="3">
        <v>0</v>
      </c>
      <c r="E58" s="3">
        <v>0</v>
      </c>
      <c r="F58" s="3">
        <v>0</v>
      </c>
      <c r="G58" s="3">
        <v>0</v>
      </c>
      <c r="H58" s="3">
        <v>0</v>
      </c>
      <c r="I58" s="5">
        <f>SUM(H58-G58)</f>
        <v>0</v>
      </c>
      <c r="J58" s="112" t="s">
        <v>38</v>
      </c>
      <c r="K58" s="5">
        <f>SUM(H58-D58)</f>
        <v>0</v>
      </c>
      <c r="L58" s="112" t="s">
        <v>38</v>
      </c>
    </row>
    <row r="59" spans="1:22" x14ac:dyDescent="0.25">
      <c r="A59">
        <v>8.6999999999999993</v>
      </c>
      <c r="B59" t="s">
        <v>269</v>
      </c>
      <c r="C59" t="s">
        <v>120</v>
      </c>
      <c r="D59" s="3">
        <v>5.1000000000000004E-3</v>
      </c>
      <c r="E59" s="3">
        <v>1E-3</v>
      </c>
      <c r="F59" s="3">
        <v>4.1000000000000003E-3</v>
      </c>
      <c r="G59" s="3">
        <v>4.7999999999999996E-3</v>
      </c>
      <c r="H59" s="3">
        <v>3.5000000000000001E-3</v>
      </c>
      <c r="I59" s="5">
        <f>SUM(H59-G59)</f>
        <v>-1.2999999999999995E-3</v>
      </c>
      <c r="J59" s="5">
        <f>SUM(H59-G59)/G59</f>
        <v>-0.27083333333333326</v>
      </c>
      <c r="K59" s="5">
        <f>SUM(H59-D59)</f>
        <v>-1.6000000000000003E-3</v>
      </c>
      <c r="L59" s="5">
        <f>SUM(H59-D59)/D59</f>
        <v>-0.31372549019607848</v>
      </c>
    </row>
    <row r="60" spans="1:22" x14ac:dyDescent="0.25">
      <c r="A60">
        <v>8.6999999999999993</v>
      </c>
      <c r="B60" t="s">
        <v>269</v>
      </c>
      <c r="C60" t="s">
        <v>284</v>
      </c>
      <c r="D60" s="3">
        <v>6.1999999999999998E-3</v>
      </c>
      <c r="E60" s="3">
        <v>6.1999999999999998E-3</v>
      </c>
      <c r="F60" s="3">
        <v>6.1999999999999998E-3</v>
      </c>
      <c r="G60" s="3">
        <v>3.0999999999999999E-3</v>
      </c>
      <c r="H60" s="3">
        <v>2.8E-3</v>
      </c>
      <c r="I60" s="5">
        <f>SUM(H60-G60)</f>
        <v>-2.9999999999999992E-4</v>
      </c>
      <c r="J60" s="5">
        <f>SUM(H60-G60)/G60</f>
        <v>-9.677419354838708E-2</v>
      </c>
      <c r="K60" s="5">
        <f>SUM(H60-D60)</f>
        <v>-3.3999999999999998E-3</v>
      </c>
      <c r="L60" s="5">
        <f>SUM(H60-D60)/D60</f>
        <v>-0.54838709677419351</v>
      </c>
    </row>
    <row r="61" spans="1:22" x14ac:dyDescent="0.25">
      <c r="A61">
        <v>8.6999999999999993</v>
      </c>
      <c r="B61" t="s">
        <v>269</v>
      </c>
      <c r="C61" t="s">
        <v>122</v>
      </c>
      <c r="D61" s="3">
        <v>6.7999999999999996E-3</v>
      </c>
      <c r="E61" s="3">
        <v>7.0000000000000001E-3</v>
      </c>
      <c r="F61" s="3">
        <v>6.7000000000000002E-3</v>
      </c>
      <c r="G61" s="3">
        <v>5.4999999999999997E-3</v>
      </c>
      <c r="H61" s="3">
        <v>5.0000000000000001E-3</v>
      </c>
      <c r="I61" s="5">
        <f>SUM(H61-G61)</f>
        <v>-4.9999999999999958E-4</v>
      </c>
      <c r="J61" s="5">
        <f>SUM(H61-G61)/G61</f>
        <v>-9.0909090909090842E-2</v>
      </c>
      <c r="K61" s="5">
        <f>SUM(H61-D61)</f>
        <v>-1.7999999999999995E-3</v>
      </c>
      <c r="L61" s="5">
        <f>SUM(H61-D61)/D61</f>
        <v>-0.26470588235294112</v>
      </c>
    </row>
    <row r="62" spans="1:22" x14ac:dyDescent="0.25">
      <c r="A62">
        <v>8.6999999999999993</v>
      </c>
      <c r="B62" t="s">
        <v>269</v>
      </c>
      <c r="C62" t="s">
        <v>123</v>
      </c>
      <c r="D62" s="3">
        <v>7.7999999999999996E-3</v>
      </c>
      <c r="E62" s="3">
        <v>7.7999999999999996E-3</v>
      </c>
      <c r="F62" s="3">
        <v>7.7000000000000002E-3</v>
      </c>
      <c r="G62" s="3">
        <v>7.6E-3</v>
      </c>
      <c r="H62" s="3">
        <v>6.4000000000000003E-3</v>
      </c>
      <c r="I62" s="5">
        <f>SUM(H62-G62)</f>
        <v>-1.1999999999999997E-3</v>
      </c>
      <c r="J62" s="5">
        <f>SUM(H62-G62)/G62</f>
        <v>-0.15789473684210523</v>
      </c>
      <c r="K62" s="5">
        <f>SUM(H62-D62)</f>
        <v>-1.3999999999999993E-3</v>
      </c>
      <c r="L62" s="5">
        <f>SUM(H62-D62)/D62</f>
        <v>-0.1794871794871794</v>
      </c>
    </row>
    <row r="63" spans="1:22" x14ac:dyDescent="0.25">
      <c r="D63" s="3"/>
      <c r="E63" s="3"/>
      <c r="F63" s="3"/>
      <c r="G63" s="3"/>
      <c r="H63" s="3"/>
    </row>
    <row r="64" spans="1:22" x14ac:dyDescent="0.25">
      <c r="A64" s="7" t="s">
        <v>285</v>
      </c>
      <c r="B64" s="11"/>
      <c r="C64" s="11"/>
      <c r="D64" s="11"/>
      <c r="E64" s="11"/>
      <c r="F64" s="11"/>
      <c r="G64" s="11"/>
      <c r="H64" s="11"/>
      <c r="I64" s="19"/>
      <c r="J64" s="19"/>
      <c r="K64" s="19"/>
      <c r="L64" s="19"/>
    </row>
    <row r="65" spans="1:12" x14ac:dyDescent="0.25">
      <c r="A65" s="1" t="s">
        <v>26</v>
      </c>
      <c r="B65" s="1" t="s">
        <v>215</v>
      </c>
      <c r="C65" s="1" t="s">
        <v>278</v>
      </c>
      <c r="D65" s="1">
        <v>2021</v>
      </c>
      <c r="E65" s="1">
        <v>2022</v>
      </c>
      <c r="F65" s="1">
        <v>2023</v>
      </c>
      <c r="G65" s="1">
        <v>2024</v>
      </c>
      <c r="H65" s="1">
        <v>2025</v>
      </c>
      <c r="I65" s="1" t="s">
        <v>63</v>
      </c>
      <c r="J65" s="1" t="s">
        <v>55</v>
      </c>
      <c r="K65" s="1" t="s">
        <v>64</v>
      </c>
      <c r="L65" s="1" t="s">
        <v>57</v>
      </c>
    </row>
    <row r="66" spans="1:12" x14ac:dyDescent="0.25">
      <c r="A66">
        <v>9.6999999999999993</v>
      </c>
      <c r="B66" t="s">
        <v>197</v>
      </c>
      <c r="C66" t="s">
        <v>283</v>
      </c>
      <c r="D66" s="3">
        <v>0.20899999999999999</v>
      </c>
      <c r="E66" s="3">
        <v>0.307</v>
      </c>
      <c r="F66" s="3">
        <v>0.4098</v>
      </c>
      <c r="G66" s="3">
        <v>0.41070000000000001</v>
      </c>
      <c r="H66" s="3">
        <v>0.27029999999999998</v>
      </c>
      <c r="I66" s="5">
        <f>SUM(H66-G66)</f>
        <v>-0.14040000000000002</v>
      </c>
      <c r="J66" s="5">
        <f>SUM(H66-G66)/G66</f>
        <v>-0.34185536888239598</v>
      </c>
      <c r="K66" s="5">
        <f>SUM(H66-D66)</f>
        <v>6.1299999999999993E-2</v>
      </c>
      <c r="L66" s="5">
        <f>SUM(H66-D66)/D66</f>
        <v>0.29330143540669856</v>
      </c>
    </row>
    <row r="67" spans="1:12" x14ac:dyDescent="0.25">
      <c r="A67">
        <v>9.6999999999999993</v>
      </c>
      <c r="B67" t="s">
        <v>197</v>
      </c>
      <c r="C67" t="s">
        <v>120</v>
      </c>
      <c r="D67" s="3">
        <v>0.14760000000000001</v>
      </c>
      <c r="E67" s="3">
        <v>0.13700000000000001</v>
      </c>
      <c r="F67" s="3">
        <v>0.1275</v>
      </c>
      <c r="G67" s="3">
        <v>0.12559999999999999</v>
      </c>
      <c r="H67" s="3">
        <v>0.1249</v>
      </c>
      <c r="I67" s="5">
        <f>SUM(H67-G67)</f>
        <v>-6.999999999999923E-4</v>
      </c>
      <c r="J67" s="5">
        <f>SUM(H67-G67)/G67</f>
        <v>-5.573248407643251E-3</v>
      </c>
      <c r="K67" s="5">
        <f>SUM(H67-D67)</f>
        <v>-2.2700000000000012E-2</v>
      </c>
      <c r="L67" s="5">
        <f>SUM(H67-D67)/D67</f>
        <v>-0.15379403794037946</v>
      </c>
    </row>
    <row r="68" spans="1:12" x14ac:dyDescent="0.25">
      <c r="A68">
        <v>9.6999999999999993</v>
      </c>
      <c r="B68" t="s">
        <v>197</v>
      </c>
      <c r="C68" t="s">
        <v>284</v>
      </c>
      <c r="D68" s="3">
        <v>0.16139999999999999</v>
      </c>
      <c r="E68" s="3">
        <v>0.14699999999999999</v>
      </c>
      <c r="F68" s="3">
        <v>0.1321</v>
      </c>
      <c r="G68" s="3">
        <v>0.12559999999999999</v>
      </c>
      <c r="H68" s="3">
        <v>0.12470000000000001</v>
      </c>
      <c r="I68" s="5">
        <f>SUM(H68-G68)</f>
        <v>-8.9999999999998415E-4</v>
      </c>
      <c r="J68" s="5">
        <f>SUM(H68-G68)/G68</f>
        <v>-7.1656050955412757E-3</v>
      </c>
      <c r="K68" s="5">
        <f>SUM(H68-D68)</f>
        <v>-3.6699999999999983E-2</v>
      </c>
      <c r="L68" s="5">
        <f>SUM(H68-D68)/D68</f>
        <v>-0.22738537794299868</v>
      </c>
    </row>
    <row r="69" spans="1:12" x14ac:dyDescent="0.25">
      <c r="A69">
        <v>9.6999999999999993</v>
      </c>
      <c r="B69" t="s">
        <v>197</v>
      </c>
      <c r="C69" t="s">
        <v>122</v>
      </c>
      <c r="D69" s="3">
        <v>0.17380000000000001</v>
      </c>
      <c r="E69" s="3">
        <v>0.17399999999999999</v>
      </c>
      <c r="F69" s="3">
        <v>0.16200000000000001</v>
      </c>
      <c r="G69" s="3">
        <v>0.15329999999999999</v>
      </c>
      <c r="H69" s="3">
        <v>0.15049999999999999</v>
      </c>
      <c r="I69" s="5">
        <f>SUM(H69-G69)</f>
        <v>-2.7999999999999969E-3</v>
      </c>
      <c r="J69" s="5">
        <f>SUM(H69-G69)/G69</f>
        <v>-1.8264840182648383E-2</v>
      </c>
      <c r="K69" s="5">
        <f>SUM(H69-D69)</f>
        <v>-2.3300000000000015E-2</v>
      </c>
      <c r="L69" s="5">
        <f>SUM(H69-D69)/D69</f>
        <v>-0.13406214039125439</v>
      </c>
    </row>
    <row r="70" spans="1:12" x14ac:dyDescent="0.25">
      <c r="A70">
        <v>9.6999999999999993</v>
      </c>
      <c r="B70" t="s">
        <v>197</v>
      </c>
      <c r="C70" t="s">
        <v>123</v>
      </c>
      <c r="D70" s="3">
        <v>0.214</v>
      </c>
      <c r="E70" s="3">
        <v>0.19900000000000001</v>
      </c>
      <c r="F70" s="3">
        <v>0.19850000000000001</v>
      </c>
      <c r="G70" s="3">
        <v>0.18759999999999999</v>
      </c>
      <c r="H70" s="3">
        <v>0.18049999999999999</v>
      </c>
      <c r="I70" s="5">
        <f>SUM(H70-G70)</f>
        <v>-7.0999999999999952E-3</v>
      </c>
      <c r="J70" s="5">
        <f>SUM(H70-G70)/G70</f>
        <v>-3.7846481876332598E-2</v>
      </c>
      <c r="K70" s="5">
        <f>SUM(H70-D70)</f>
        <v>-3.3500000000000002E-2</v>
      </c>
      <c r="L70" s="5">
        <f>SUM(H70-D70)/D70</f>
        <v>-0.15654205607476637</v>
      </c>
    </row>
    <row r="71" spans="1:12" x14ac:dyDescent="0.25">
      <c r="D71" s="3"/>
      <c r="E71" s="3"/>
      <c r="F71" s="3"/>
      <c r="G71" s="3"/>
      <c r="H71" s="3"/>
    </row>
    <row r="72" spans="1:12" ht="18.75" x14ac:dyDescent="0.3">
      <c r="A72" s="36" t="s">
        <v>198</v>
      </c>
      <c r="D72" s="3"/>
      <c r="E72" s="3"/>
      <c r="F72" s="3"/>
      <c r="G72" s="3"/>
      <c r="H72" s="3"/>
    </row>
    <row r="73" spans="1:12" x14ac:dyDescent="0.25">
      <c r="D73" s="3"/>
      <c r="E73" s="3"/>
      <c r="F73" s="3"/>
      <c r="G73" s="3"/>
      <c r="H73" s="3"/>
    </row>
    <row r="74" spans="1:12" x14ac:dyDescent="0.25">
      <c r="A74" s="7" t="s">
        <v>199</v>
      </c>
      <c r="B74" s="19"/>
      <c r="C74" s="19"/>
      <c r="D74" s="19"/>
      <c r="E74" s="7"/>
      <c r="F74" s="7"/>
      <c r="G74" s="7"/>
      <c r="H74" s="7"/>
      <c r="I74" s="19"/>
      <c r="J74" s="19"/>
      <c r="K74" s="19"/>
      <c r="L74" s="19"/>
    </row>
    <row r="75" spans="1:12" x14ac:dyDescent="0.25">
      <c r="A75" s="1" t="s">
        <v>26</v>
      </c>
      <c r="B75" s="1" t="s">
        <v>181</v>
      </c>
      <c r="C75" s="1" t="s">
        <v>182</v>
      </c>
      <c r="D75" s="1">
        <v>2021</v>
      </c>
      <c r="E75" s="1">
        <v>2022</v>
      </c>
      <c r="F75" s="1">
        <v>2023</v>
      </c>
      <c r="G75" s="1">
        <v>2024</v>
      </c>
      <c r="H75" s="1">
        <v>2025</v>
      </c>
      <c r="I75" s="1" t="s">
        <v>54</v>
      </c>
      <c r="J75" s="1" t="s">
        <v>55</v>
      </c>
      <c r="K75" s="1" t="s">
        <v>56</v>
      </c>
      <c r="L75" s="1" t="s">
        <v>57</v>
      </c>
    </row>
    <row r="76" spans="1:12" x14ac:dyDescent="0.25">
      <c r="A76">
        <v>10.7</v>
      </c>
      <c r="B76" t="s">
        <v>117</v>
      </c>
      <c r="C76" t="s">
        <v>275</v>
      </c>
      <c r="D76">
        <v>3</v>
      </c>
      <c r="E76">
        <v>3</v>
      </c>
      <c r="F76">
        <v>3</v>
      </c>
      <c r="G76">
        <v>3</v>
      </c>
      <c r="H76">
        <v>3</v>
      </c>
      <c r="I76">
        <f>SUM(G76-F76)</f>
        <v>0</v>
      </c>
      <c r="J76" s="5">
        <f>SUM(H76-G76)/G76</f>
        <v>0</v>
      </c>
      <c r="K76">
        <f>SUM(G76-D76)</f>
        <v>0</v>
      </c>
      <c r="L76" s="5">
        <f>SUM(H76-D76)/D76</f>
        <v>0</v>
      </c>
    </row>
    <row r="77" spans="1:12" x14ac:dyDescent="0.25">
      <c r="A77">
        <v>10.7</v>
      </c>
      <c r="B77" t="s">
        <v>117</v>
      </c>
      <c r="C77" t="s">
        <v>120</v>
      </c>
      <c r="D77">
        <v>3</v>
      </c>
      <c r="E77">
        <v>3</v>
      </c>
      <c r="F77">
        <v>3</v>
      </c>
      <c r="G77">
        <v>3</v>
      </c>
      <c r="H77">
        <v>3</v>
      </c>
      <c r="I77">
        <f>SUM(G77-F77)</f>
        <v>0</v>
      </c>
      <c r="J77" s="5">
        <f>SUM(H77-G77)/G77</f>
        <v>0</v>
      </c>
      <c r="K77">
        <f>SUM(G77-D77)</f>
        <v>0</v>
      </c>
      <c r="L77" s="5">
        <f>SUM(H77-D77)/D77</f>
        <v>0</v>
      </c>
    </row>
    <row r="78" spans="1:12" x14ac:dyDescent="0.25">
      <c r="A78">
        <v>10.7</v>
      </c>
      <c r="B78" t="s">
        <v>117</v>
      </c>
      <c r="C78" t="s">
        <v>121</v>
      </c>
      <c r="D78">
        <v>4</v>
      </c>
      <c r="E78">
        <v>4</v>
      </c>
      <c r="F78">
        <v>4</v>
      </c>
      <c r="G78">
        <v>4</v>
      </c>
      <c r="H78">
        <v>4</v>
      </c>
      <c r="I78">
        <f>SUM(G78-F78)</f>
        <v>0</v>
      </c>
      <c r="J78" s="5">
        <f>SUM(H78-G78)/G78</f>
        <v>0</v>
      </c>
      <c r="K78">
        <f>SUM(G78-D78)</f>
        <v>0</v>
      </c>
      <c r="L78" s="5">
        <f>SUM(H78-D78)/D78</f>
        <v>0</v>
      </c>
    </row>
    <row r="79" spans="1:12" x14ac:dyDescent="0.25">
      <c r="A79">
        <v>10.7</v>
      </c>
      <c r="B79" t="s">
        <v>117</v>
      </c>
      <c r="C79" t="s">
        <v>286</v>
      </c>
      <c r="D79">
        <v>5</v>
      </c>
      <c r="E79">
        <v>4</v>
      </c>
      <c r="F79">
        <v>4</v>
      </c>
      <c r="G79">
        <v>4</v>
      </c>
      <c r="H79">
        <v>4</v>
      </c>
      <c r="I79">
        <f>SUM(G79-F79)</f>
        <v>0</v>
      </c>
      <c r="J79" s="5">
        <f>SUM(H79-G79)/G79</f>
        <v>0</v>
      </c>
      <c r="K79">
        <f>SUM(G79-D79)</f>
        <v>-1</v>
      </c>
      <c r="L79" s="5">
        <f>SUM(H79-D79)/D79</f>
        <v>-0.2</v>
      </c>
    </row>
    <row r="80" spans="1:12" x14ac:dyDescent="0.25">
      <c r="A80">
        <v>10.7</v>
      </c>
      <c r="B80" t="s">
        <v>117</v>
      </c>
      <c r="C80" t="s">
        <v>123</v>
      </c>
      <c r="D80">
        <v>5</v>
      </c>
      <c r="E80">
        <v>5</v>
      </c>
      <c r="F80">
        <v>5</v>
      </c>
      <c r="G80">
        <v>5</v>
      </c>
      <c r="H80">
        <v>5</v>
      </c>
      <c r="I80">
        <f>SUM(G80-F80)</f>
        <v>0</v>
      </c>
      <c r="J80" s="5">
        <f>SUM(H80-G80)/G80</f>
        <v>0</v>
      </c>
      <c r="K80">
        <f>SUM(G80-D80)</f>
        <v>0</v>
      </c>
      <c r="L80" s="5">
        <f>SUM(H80-D80)/D80</f>
        <v>0</v>
      </c>
    </row>
    <row r="81" spans="1:12" x14ac:dyDescent="0.25">
      <c r="D81" s="3"/>
      <c r="E81" s="3"/>
      <c r="F81" s="3"/>
      <c r="G81" s="3"/>
      <c r="H81" s="3"/>
    </row>
    <row r="82" spans="1:12" x14ac:dyDescent="0.25">
      <c r="A82" s="7" t="s">
        <v>287</v>
      </c>
      <c r="B82" s="19"/>
      <c r="C82" s="19"/>
      <c r="D82" s="19"/>
      <c r="E82" s="7"/>
      <c r="F82" s="7"/>
      <c r="G82" s="7"/>
      <c r="H82" s="7"/>
      <c r="I82" s="19"/>
      <c r="J82" s="19"/>
      <c r="K82" s="19"/>
      <c r="L82" s="19"/>
    </row>
    <row r="83" spans="1:12" x14ac:dyDescent="0.25">
      <c r="A83" s="1" t="s">
        <v>26</v>
      </c>
      <c r="B83" s="1" t="s">
        <v>181</v>
      </c>
      <c r="C83" s="1" t="s">
        <v>182</v>
      </c>
      <c r="D83" s="1">
        <v>2021</v>
      </c>
      <c r="E83" s="1">
        <v>2022</v>
      </c>
      <c r="F83" s="1">
        <v>2023</v>
      </c>
      <c r="G83" s="1">
        <v>2024</v>
      </c>
      <c r="H83" s="1">
        <v>2025</v>
      </c>
      <c r="I83" s="1" t="s">
        <v>173</v>
      </c>
      <c r="J83" s="1" t="s">
        <v>55</v>
      </c>
      <c r="K83" s="1" t="s">
        <v>174</v>
      </c>
      <c r="L83" s="1" t="s">
        <v>57</v>
      </c>
    </row>
    <row r="84" spans="1:12" x14ac:dyDescent="0.25">
      <c r="A84">
        <v>11.7</v>
      </c>
      <c r="B84" t="s">
        <v>117</v>
      </c>
      <c r="C84" t="s">
        <v>275</v>
      </c>
      <c r="D84" s="9">
        <v>6179.03</v>
      </c>
      <c r="E84" s="9">
        <v>7450.86</v>
      </c>
      <c r="F84" s="2">
        <v>8000</v>
      </c>
      <c r="G84" s="2">
        <v>9212.65</v>
      </c>
      <c r="H84" s="2">
        <v>8903.25</v>
      </c>
      <c r="I84" s="23">
        <f>SUM(H84-G84)</f>
        <v>-309.39999999999964</v>
      </c>
      <c r="J84" s="5">
        <f>SUM(H84-G84)/G84</f>
        <v>-3.3584256430017383E-2</v>
      </c>
      <c r="K84" s="23">
        <f>SUM(H84-D84)</f>
        <v>2724.2200000000003</v>
      </c>
      <c r="L84" s="5">
        <f>SUM(H84-D84)/D84</f>
        <v>0.44088149758133566</v>
      </c>
    </row>
    <row r="85" spans="1:12" x14ac:dyDescent="0.25">
      <c r="A85">
        <v>11.7</v>
      </c>
      <c r="B85" t="s">
        <v>117</v>
      </c>
      <c r="C85" t="s">
        <v>120</v>
      </c>
      <c r="D85" s="9">
        <v>8425.2000000000007</v>
      </c>
      <c r="E85" s="9">
        <v>7999.25</v>
      </c>
      <c r="F85" s="2">
        <v>7478.54</v>
      </c>
      <c r="G85" s="2">
        <v>7391.24</v>
      </c>
      <c r="H85" s="2">
        <v>7954.33</v>
      </c>
      <c r="I85" s="23">
        <f>SUM(H85-G85)</f>
        <v>563.09000000000015</v>
      </c>
      <c r="J85" s="5">
        <f>SUM(H85-G85)/G85</f>
        <v>7.6183427949843355E-2</v>
      </c>
      <c r="K85" s="23">
        <f>SUM(H85-D85)</f>
        <v>-470.8700000000008</v>
      </c>
      <c r="L85" s="5">
        <f>SUM(H85-D85)/D85</f>
        <v>-5.5888287518397278E-2</v>
      </c>
    </row>
    <row r="86" spans="1:12" x14ac:dyDescent="0.25">
      <c r="A86">
        <v>11.7</v>
      </c>
      <c r="B86" t="s">
        <v>117</v>
      </c>
      <c r="C86" t="s">
        <v>121</v>
      </c>
      <c r="D86" s="9">
        <v>11299.49</v>
      </c>
      <c r="E86" s="9">
        <v>10568.72</v>
      </c>
      <c r="F86" s="2">
        <v>10271.74</v>
      </c>
      <c r="G86" s="2">
        <v>10570.22</v>
      </c>
      <c r="H86" s="2">
        <v>10990.83</v>
      </c>
      <c r="I86" s="23">
        <f>SUM(H86-G86)</f>
        <v>420.61000000000058</v>
      </c>
      <c r="J86" s="5">
        <f>SUM(H86-G86)/G86</f>
        <v>3.979198162384516E-2</v>
      </c>
      <c r="K86" s="23">
        <f>SUM(H86-D86)</f>
        <v>-308.65999999999985</v>
      </c>
      <c r="L86" s="5">
        <f>SUM(H86-D86)/D86</f>
        <v>-2.7316277106311865E-2</v>
      </c>
    </row>
    <row r="87" spans="1:12" x14ac:dyDescent="0.25">
      <c r="A87">
        <v>11.7</v>
      </c>
      <c r="B87" t="s">
        <v>117</v>
      </c>
      <c r="C87" t="s">
        <v>286</v>
      </c>
      <c r="D87" s="9">
        <v>16586.89</v>
      </c>
      <c r="E87" s="9">
        <v>16054.94</v>
      </c>
      <c r="F87" s="2">
        <v>15086.48</v>
      </c>
      <c r="G87" s="2">
        <v>14652.21</v>
      </c>
      <c r="H87" s="2">
        <v>14584.61</v>
      </c>
      <c r="I87" s="23">
        <f>SUM(H87-G87)</f>
        <v>-67.599999999998545</v>
      </c>
      <c r="J87" s="5">
        <f>SUM(H87-G87)/G87</f>
        <v>-4.6136384886647508E-3</v>
      </c>
      <c r="K87" s="23">
        <f>SUM(H87-D87)</f>
        <v>-2002.2799999999988</v>
      </c>
      <c r="L87" s="5">
        <f>SUM(H87-D87)/D87</f>
        <v>-0.12071461256450118</v>
      </c>
    </row>
    <row r="88" spans="1:12" x14ac:dyDescent="0.25">
      <c r="A88">
        <v>11.7</v>
      </c>
      <c r="B88" t="s">
        <v>117</v>
      </c>
      <c r="C88" t="s">
        <v>123</v>
      </c>
      <c r="D88" s="9">
        <v>27931.94</v>
      </c>
      <c r="E88" s="9">
        <v>26635.41</v>
      </c>
      <c r="F88" s="2">
        <v>25253.78</v>
      </c>
      <c r="G88" s="2">
        <v>25114.880000000001</v>
      </c>
      <c r="H88" s="2">
        <v>25864.6</v>
      </c>
      <c r="I88" s="23">
        <f>SUM(H88-G88)</f>
        <v>749.71999999999753</v>
      </c>
      <c r="J88" s="5">
        <f>SUM(H88-G88)/G88</f>
        <v>2.9851625809082006E-2</v>
      </c>
      <c r="K88" s="23">
        <f>SUM(H88-D88)</f>
        <v>-2067.34</v>
      </c>
      <c r="L88" s="5">
        <f>SUM(H88-D88)/D88</f>
        <v>-7.4013477044559031E-2</v>
      </c>
    </row>
  </sheetData>
  <conditionalFormatting sqref="G3:H3">
    <cfRule type="cellIs" dxfId="46" priority="187" operator="greaterThan">
      <formula>0</formula>
    </cfRule>
  </conditionalFormatting>
  <conditionalFormatting sqref="I58 K58 I59:L62">
    <cfRule type="cellIs" dxfId="45" priority="31" operator="lessThan">
      <formula>0</formula>
    </cfRule>
    <cfRule type="cellIs" dxfId="44" priority="32" operator="greaterThan">
      <formula>0</formula>
    </cfRule>
  </conditionalFormatting>
  <conditionalFormatting sqref="I8:L12">
    <cfRule type="cellIs" dxfId="43" priority="81" operator="lessThan">
      <formula>0</formula>
    </cfRule>
    <cfRule type="cellIs" dxfId="42" priority="82" operator="greaterThan">
      <formula>0</formula>
    </cfRule>
  </conditionalFormatting>
  <conditionalFormatting sqref="I16:L20">
    <cfRule type="cellIs" dxfId="41" priority="71" operator="lessThan">
      <formula>0</formula>
    </cfRule>
    <cfRule type="cellIs" dxfId="40" priority="72" operator="greaterThan">
      <formula>0</formula>
    </cfRule>
  </conditionalFormatting>
  <conditionalFormatting sqref="I26:L30">
    <cfRule type="cellIs" dxfId="39" priority="61" operator="lessThan">
      <formula>0</formula>
    </cfRule>
    <cfRule type="cellIs" dxfId="38" priority="62" operator="greaterThan">
      <formula>0</formula>
    </cfRule>
  </conditionalFormatting>
  <conditionalFormatting sqref="I34:L38">
    <cfRule type="cellIs" dxfId="37" priority="51" operator="lessThan">
      <formula>0</formula>
    </cfRule>
    <cfRule type="cellIs" dxfId="36" priority="52" operator="greaterThan">
      <formula>0</formula>
    </cfRule>
  </conditionalFormatting>
  <conditionalFormatting sqref="I42:L46">
    <cfRule type="cellIs" dxfId="35" priority="41" operator="lessThan">
      <formula>0</formula>
    </cfRule>
    <cfRule type="cellIs" dxfId="34" priority="42" operator="greaterThan">
      <formula>0</formula>
    </cfRule>
  </conditionalFormatting>
  <conditionalFormatting sqref="I50:L54">
    <cfRule type="cellIs" dxfId="33" priority="21" operator="lessThan">
      <formula>0</formula>
    </cfRule>
    <cfRule type="cellIs" dxfId="32" priority="22" operator="greaterThan">
      <formula>0</formula>
    </cfRule>
  </conditionalFormatting>
  <conditionalFormatting sqref="I66:L70">
    <cfRule type="cellIs" dxfId="31" priority="11" operator="lessThan">
      <formula>0</formula>
    </cfRule>
    <cfRule type="cellIs" dxfId="30" priority="12" operator="greaterThan">
      <formula>0</formula>
    </cfRule>
  </conditionalFormatting>
  <conditionalFormatting sqref="I76:L80">
    <cfRule type="cellIs" dxfId="29" priority="171" operator="lessThan">
      <formula>0</formula>
    </cfRule>
    <cfRule type="cellIs" dxfId="28" priority="172" operator="greaterThan">
      <formula>0</formula>
    </cfRule>
  </conditionalFormatting>
  <conditionalFormatting sqref="I84:L88">
    <cfRule type="cellIs" dxfId="27" priority="1" operator="lessThan">
      <formula>0</formula>
    </cfRule>
    <cfRule type="cellIs" dxfId="26" priority="2" operator="greaterThan">
      <formula>0</formula>
    </cfRule>
  </conditionalFormatting>
  <hyperlinks>
    <hyperlink ref="A2" r:id="rId1" xr:uid="{B7514C12-9CFE-4731-8D19-E525D9CD8236}"/>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C38A9-6683-4E51-B85E-8985B92194A7}">
  <dimension ref="A1:W93"/>
  <sheetViews>
    <sheetView zoomScale="73" zoomScaleNormal="90" workbookViewId="0">
      <selection activeCell="F4" sqref="F4"/>
    </sheetView>
  </sheetViews>
  <sheetFormatPr defaultRowHeight="15" x14ac:dyDescent="0.25"/>
  <cols>
    <col min="2" max="2" width="14.85546875" customWidth="1"/>
    <col min="3" max="3" width="70.85546875" customWidth="1"/>
    <col min="4" max="4" width="13.140625" customWidth="1"/>
    <col min="5" max="5" width="14.140625" customWidth="1"/>
    <col min="6" max="8" width="13" customWidth="1"/>
    <col min="9" max="9" width="21.140625" customWidth="1"/>
    <col min="10" max="10" width="20.140625" customWidth="1"/>
    <col min="11" max="11" width="21.42578125" customWidth="1"/>
    <col min="12" max="12" width="20.85546875" customWidth="1"/>
    <col min="13" max="13" width="13.140625" customWidth="1"/>
    <col min="14" max="14" width="18.140625" customWidth="1"/>
    <col min="15" max="15" width="14.5703125" customWidth="1"/>
    <col min="16" max="16" width="15.5703125" customWidth="1"/>
    <col min="17" max="18" width="16" customWidth="1"/>
    <col min="19" max="19" width="21.140625" customWidth="1"/>
    <col min="20" max="20" width="20.140625" customWidth="1"/>
    <col min="21" max="21" width="21.42578125" customWidth="1"/>
    <col min="22" max="22" width="20.85546875" customWidth="1"/>
  </cols>
  <sheetData>
    <row r="1" spans="1:23" ht="21" x14ac:dyDescent="0.35">
      <c r="A1" s="55" t="s">
        <v>288</v>
      </c>
      <c r="B1" s="54"/>
      <c r="C1" s="54"/>
      <c r="D1" s="54"/>
      <c r="E1" s="54"/>
      <c r="F1" s="54"/>
      <c r="G1" s="54"/>
      <c r="H1" s="54"/>
      <c r="I1" s="54"/>
      <c r="J1" s="54"/>
      <c r="K1" s="54"/>
      <c r="L1" s="54"/>
      <c r="M1" s="54"/>
      <c r="N1" s="54"/>
      <c r="O1" s="54"/>
      <c r="P1" s="54"/>
      <c r="Q1" s="54"/>
      <c r="R1" s="54"/>
      <c r="S1" s="54"/>
      <c r="T1" s="54"/>
      <c r="U1" s="54"/>
      <c r="V1" s="54"/>
    </row>
    <row r="2" spans="1:23" x14ac:dyDescent="0.25">
      <c r="A2" s="15" t="s">
        <v>289</v>
      </c>
    </row>
    <row r="4" spans="1:23" x14ac:dyDescent="0.25">
      <c r="A4" t="s">
        <v>290</v>
      </c>
    </row>
    <row r="5" spans="1:23" x14ac:dyDescent="0.25">
      <c r="A5" s="102"/>
      <c r="B5" s="102"/>
      <c r="C5" s="102"/>
      <c r="D5" s="102"/>
      <c r="E5" s="102"/>
      <c r="F5" s="102"/>
      <c r="G5" s="102"/>
      <c r="H5" s="102"/>
      <c r="I5" s="102"/>
      <c r="J5" s="102"/>
      <c r="K5" s="102"/>
      <c r="L5" s="102"/>
      <c r="M5" s="102"/>
      <c r="N5" s="102"/>
      <c r="O5" s="102"/>
      <c r="P5" s="102"/>
      <c r="Q5" s="102"/>
      <c r="R5" s="102"/>
      <c r="S5" s="102"/>
      <c r="T5" s="102"/>
      <c r="U5" s="102"/>
      <c r="V5" s="102"/>
      <c r="W5" s="77"/>
    </row>
    <row r="6" spans="1:23" x14ac:dyDescent="0.25">
      <c r="A6" s="7" t="s">
        <v>291</v>
      </c>
      <c r="B6" s="19"/>
      <c r="C6" s="19"/>
      <c r="D6" s="19"/>
      <c r="E6" s="7"/>
      <c r="F6" s="7"/>
      <c r="G6" s="7"/>
      <c r="H6" s="7"/>
      <c r="I6" s="19"/>
      <c r="J6" s="19"/>
      <c r="K6" s="19"/>
      <c r="L6" s="19"/>
      <c r="N6" s="7" t="s">
        <v>292</v>
      </c>
      <c r="O6" s="7"/>
      <c r="P6" s="7"/>
      <c r="Q6" s="7"/>
      <c r="R6" s="7"/>
      <c r="S6" s="19"/>
      <c r="T6" s="19"/>
      <c r="U6" s="19"/>
      <c r="V6" s="19"/>
      <c r="W6" s="101"/>
    </row>
    <row r="7" spans="1:23" x14ac:dyDescent="0.25">
      <c r="A7" s="103" t="s">
        <v>26</v>
      </c>
      <c r="B7" s="103" t="s">
        <v>293</v>
      </c>
      <c r="C7" s="103" t="s">
        <v>182</v>
      </c>
      <c r="D7" s="103">
        <v>2021</v>
      </c>
      <c r="E7" s="103">
        <v>2022</v>
      </c>
      <c r="F7" s="103">
        <v>2023</v>
      </c>
      <c r="G7" s="103">
        <v>2024</v>
      </c>
      <c r="H7" s="103">
        <v>2025</v>
      </c>
      <c r="I7" s="103" t="s">
        <v>173</v>
      </c>
      <c r="J7" s="103" t="s">
        <v>55</v>
      </c>
      <c r="K7" s="103" t="s">
        <v>174</v>
      </c>
      <c r="L7" s="103" t="s">
        <v>57</v>
      </c>
      <c r="M7" s="104"/>
      <c r="N7" s="103">
        <v>2021</v>
      </c>
      <c r="O7" s="103">
        <v>2022</v>
      </c>
      <c r="P7" s="103">
        <v>2023</v>
      </c>
      <c r="Q7" s="103">
        <v>2024</v>
      </c>
      <c r="R7" s="103">
        <v>2025</v>
      </c>
      <c r="S7" s="103" t="s">
        <v>63</v>
      </c>
      <c r="T7" s="103" t="s">
        <v>55</v>
      </c>
      <c r="U7" s="103" t="s">
        <v>64</v>
      </c>
      <c r="V7" s="103" t="s">
        <v>57</v>
      </c>
      <c r="W7" s="77"/>
    </row>
    <row r="8" spans="1:23" x14ac:dyDescent="0.25">
      <c r="A8" s="77">
        <v>13.1</v>
      </c>
      <c r="B8" s="77" t="s">
        <v>294</v>
      </c>
      <c r="C8" s="78" t="s">
        <v>295</v>
      </c>
      <c r="D8" s="79">
        <v>3223.14</v>
      </c>
      <c r="E8" s="79">
        <v>3097.28</v>
      </c>
      <c r="F8" s="79">
        <v>3196.08</v>
      </c>
      <c r="G8" s="79">
        <v>3628.5</v>
      </c>
      <c r="H8" s="80">
        <v>3068.85</v>
      </c>
      <c r="I8" s="81">
        <f>SUM(H8-G8)</f>
        <v>-559.65000000000009</v>
      </c>
      <c r="J8" s="82">
        <f>SUM(H8-G8)/G8</f>
        <v>-0.15423728813559326</v>
      </c>
      <c r="K8" s="81">
        <f>SUM(H8-D8)</f>
        <v>-154.28999999999996</v>
      </c>
      <c r="L8" s="82">
        <f>SUM(H8-D8)/D8</f>
        <v>-4.7869468902995205E-2</v>
      </c>
      <c r="M8" s="77"/>
      <c r="N8" s="83">
        <v>0.39492139789606401</v>
      </c>
      <c r="O8" s="83">
        <v>0.39690126916103513</v>
      </c>
      <c r="P8" s="83">
        <v>0.38722755265545666</v>
      </c>
      <c r="Q8" s="83">
        <v>0.36318994596853638</v>
      </c>
      <c r="R8" s="83">
        <v>0.3659</v>
      </c>
      <c r="S8" s="82">
        <f>SUM(R8-Q8)</f>
        <v>2.7100540314636268E-3</v>
      </c>
      <c r="T8" s="82">
        <f>SUM(R8-Q8)/Q8</f>
        <v>7.4618090658776174E-3</v>
      </c>
      <c r="U8" s="82">
        <f>SUM(R8-N8)</f>
        <v>-2.9021397896064005E-2</v>
      </c>
      <c r="V8" s="82">
        <f>SUM(R8-N8)/N8</f>
        <v>-7.3486516685788442E-2</v>
      </c>
      <c r="W8" s="77"/>
    </row>
    <row r="9" spans="1:23" x14ac:dyDescent="0.25">
      <c r="A9" s="77">
        <v>13.2</v>
      </c>
      <c r="B9" s="77" t="s">
        <v>296</v>
      </c>
      <c r="C9" s="84" t="s">
        <v>297</v>
      </c>
      <c r="D9" s="85">
        <v>3734.1</v>
      </c>
      <c r="E9" s="85">
        <v>4036.61</v>
      </c>
      <c r="F9" s="85">
        <v>4772.7700000000004</v>
      </c>
      <c r="G9" s="85">
        <v>5363.78</v>
      </c>
      <c r="H9" s="75">
        <v>6212.0780000000004</v>
      </c>
      <c r="I9" s="86">
        <f>SUM(H9-G9)</f>
        <v>848.29800000000068</v>
      </c>
      <c r="J9" s="87">
        <f>SUM(H9-G9)/G9</f>
        <v>0.15815301895305189</v>
      </c>
      <c r="K9" s="86">
        <f>SUM(H9-D9)</f>
        <v>2477.9780000000005</v>
      </c>
      <c r="L9" s="87">
        <f>SUM(H9-D9)/D9</f>
        <v>0.66360783053480099</v>
      </c>
      <c r="M9" s="77"/>
      <c r="N9" s="88">
        <v>0.13902131515700722</v>
      </c>
      <c r="O9" s="88">
        <v>0.13062469095104665</v>
      </c>
      <c r="P9" s="88">
        <v>0.11901774165524431</v>
      </c>
      <c r="Q9" s="88">
        <v>0.11101823935042837</v>
      </c>
      <c r="R9" s="88">
        <v>0.10539999999999999</v>
      </c>
      <c r="S9" s="87">
        <f>SUM(R9-Q9)</f>
        <v>-5.6182393504283779E-3</v>
      </c>
      <c r="T9" s="87">
        <f>SUM(R9-Q9)/Q9</f>
        <v>-5.060645334767417E-2</v>
      </c>
      <c r="U9" s="87">
        <f>SUM(R9-N9)</f>
        <v>-3.3621315157007226E-2</v>
      </c>
      <c r="V9" s="87">
        <f>SUM(R9-N9)/N9</f>
        <v>-0.24184287941051447</v>
      </c>
      <c r="W9" s="77"/>
    </row>
    <row r="10" spans="1:23" x14ac:dyDescent="0.25">
      <c r="A10" s="77">
        <v>13.2</v>
      </c>
      <c r="B10" s="77" t="s">
        <v>296</v>
      </c>
      <c r="C10" s="84" t="s">
        <v>298</v>
      </c>
      <c r="D10" s="85">
        <v>6016.82</v>
      </c>
      <c r="E10" s="85">
        <v>6016.72</v>
      </c>
      <c r="F10" s="85">
        <v>7064.5</v>
      </c>
      <c r="G10" s="85">
        <v>5666.45</v>
      </c>
      <c r="H10" s="75">
        <v>6500</v>
      </c>
      <c r="I10" s="86">
        <f>SUM(H10-G10)</f>
        <v>833.55000000000018</v>
      </c>
      <c r="J10" s="87">
        <f>SUM(H10-G10)/G10</f>
        <v>0.14710268333789236</v>
      </c>
      <c r="K10" s="86">
        <f>SUM(H10-D10)</f>
        <v>483.18000000000029</v>
      </c>
      <c r="L10" s="87">
        <f>SUM(H10-D10)/D10</f>
        <v>8.0304878656832071E-2</v>
      </c>
      <c r="M10" s="77"/>
      <c r="N10" s="88">
        <v>4.8461447539498046E-3</v>
      </c>
      <c r="O10" s="88">
        <v>5.0684028350090659E-3</v>
      </c>
      <c r="P10" s="88">
        <v>4.2471862391165851E-3</v>
      </c>
      <c r="Q10" s="88">
        <v>3.8956386757813665E-3</v>
      </c>
      <c r="R10" s="88">
        <v>3.3999999999999998E-3</v>
      </c>
      <c r="S10" s="87">
        <f>SUM(R10-Q10)</f>
        <v>-4.956386757813667E-4</v>
      </c>
      <c r="T10" s="87">
        <f>SUM(R10-Q10)/Q10</f>
        <v>-0.12722911877394638</v>
      </c>
      <c r="U10" s="87">
        <f>SUM(R10-N10)</f>
        <v>-1.4461447539498048E-3</v>
      </c>
      <c r="V10" s="87">
        <f>SUM(R10-N10)/N10</f>
        <v>-0.29841138211382112</v>
      </c>
      <c r="W10" s="77"/>
    </row>
    <row r="11" spans="1:23" x14ac:dyDescent="0.25">
      <c r="A11" s="77">
        <v>13.2</v>
      </c>
      <c r="B11" s="77" t="s">
        <v>296</v>
      </c>
      <c r="C11" s="84" t="s">
        <v>299</v>
      </c>
      <c r="D11" s="85">
        <v>150</v>
      </c>
      <c r="E11" s="85">
        <v>188.9</v>
      </c>
      <c r="F11" s="85">
        <v>170.62299999999999</v>
      </c>
      <c r="G11" s="85">
        <v>209.49299999999999</v>
      </c>
      <c r="H11" s="75">
        <v>286.16399999999999</v>
      </c>
      <c r="I11" s="86">
        <f>SUM(H11-G11)</f>
        <v>76.670999999999992</v>
      </c>
      <c r="J11" s="87">
        <f>SUM(H11-G11)/G11</f>
        <v>0.36598358895046612</v>
      </c>
      <c r="K11" s="86">
        <f>SUM(H11-D11)</f>
        <v>136.16399999999999</v>
      </c>
      <c r="L11" s="87">
        <f>SUM(H11-D11)/D11</f>
        <v>0.9077599999999999</v>
      </c>
      <c r="M11" s="77"/>
      <c r="N11" s="88">
        <v>1.6409912926992631E-2</v>
      </c>
      <c r="O11" s="88">
        <v>3.3768748969836823E-2</v>
      </c>
      <c r="P11" s="88">
        <v>4.0328963879611573E-2</v>
      </c>
      <c r="Q11" s="88">
        <v>4.2463954147885015E-2</v>
      </c>
      <c r="R11" s="88">
        <v>5.91E-2</v>
      </c>
      <c r="S11" s="87">
        <f>SUM(R11-Q11)</f>
        <v>1.6636045852114985E-2</v>
      </c>
      <c r="T11" s="87">
        <f>SUM(R11-Q11)/Q11</f>
        <v>0.39176864674868178</v>
      </c>
      <c r="U11" s="87">
        <f>SUM(R11-N11)</f>
        <v>4.2690087073007366E-2</v>
      </c>
      <c r="V11" s="87">
        <f>SUM(R11-N11)/N11</f>
        <v>2.6014816326530612</v>
      </c>
      <c r="W11" s="77"/>
    </row>
    <row r="12" spans="1:23" x14ac:dyDescent="0.25">
      <c r="A12" s="77">
        <v>13.2</v>
      </c>
      <c r="B12" s="77" t="s">
        <v>296</v>
      </c>
      <c r="C12" s="89" t="s">
        <v>300</v>
      </c>
      <c r="D12" s="90">
        <v>2994.59</v>
      </c>
      <c r="E12" s="90">
        <v>2562.52</v>
      </c>
      <c r="F12" s="90">
        <v>2970.72</v>
      </c>
      <c r="G12" s="90">
        <v>2571.06</v>
      </c>
      <c r="H12" s="90" t="s">
        <v>38</v>
      </c>
      <c r="I12" s="90" t="s">
        <v>38</v>
      </c>
      <c r="J12" s="90" t="s">
        <v>38</v>
      </c>
      <c r="K12" s="90" t="s">
        <v>38</v>
      </c>
      <c r="L12" s="90" t="s">
        <v>38</v>
      </c>
      <c r="M12" s="77"/>
      <c r="N12" s="91">
        <v>4.2374216933926956E-2</v>
      </c>
      <c r="O12" s="91">
        <v>2.1447997362782266E-2</v>
      </c>
      <c r="P12" s="91">
        <v>1.4112241549064654E-2</v>
      </c>
      <c r="Q12" s="91">
        <v>1.2060061494372967E-2</v>
      </c>
      <c r="R12" s="90" t="s">
        <v>38</v>
      </c>
      <c r="S12" s="90" t="s">
        <v>38</v>
      </c>
      <c r="T12" s="90" t="s">
        <v>38</v>
      </c>
      <c r="U12" s="90" t="s">
        <v>38</v>
      </c>
      <c r="V12" s="90" t="s">
        <v>38</v>
      </c>
      <c r="W12" s="77"/>
    </row>
    <row r="13" spans="1:23" x14ac:dyDescent="0.25">
      <c r="A13" s="77">
        <v>13.2</v>
      </c>
      <c r="B13" s="77" t="s">
        <v>296</v>
      </c>
      <c r="C13" s="89" t="s">
        <v>301</v>
      </c>
      <c r="D13" s="90">
        <v>1113.1300000000001</v>
      </c>
      <c r="E13" s="90">
        <v>1084.0899999999999</v>
      </c>
      <c r="F13" s="90">
        <v>1200</v>
      </c>
      <c r="G13" s="90">
        <v>1401.38</v>
      </c>
      <c r="H13" s="90" t="s">
        <v>38</v>
      </c>
      <c r="I13" s="90" t="s">
        <v>38</v>
      </c>
      <c r="J13" s="90" t="s">
        <v>38</v>
      </c>
      <c r="K13" s="90" t="s">
        <v>38</v>
      </c>
      <c r="L13" s="90" t="s">
        <v>38</v>
      </c>
      <c r="M13" s="77"/>
      <c r="N13" s="91">
        <v>3.5262598006382726E-3</v>
      </c>
      <c r="O13" s="91">
        <v>4.1206527113894845E-3</v>
      </c>
      <c r="P13" s="91">
        <v>2.8958087993976702E-3</v>
      </c>
      <c r="Q13" s="91">
        <v>1.8358756977820234E-3</v>
      </c>
      <c r="R13" s="90" t="s">
        <v>38</v>
      </c>
      <c r="S13" s="90" t="s">
        <v>38</v>
      </c>
      <c r="T13" s="90" t="s">
        <v>38</v>
      </c>
      <c r="U13" s="90" t="s">
        <v>38</v>
      </c>
      <c r="V13" s="90" t="s">
        <v>38</v>
      </c>
      <c r="W13" s="77"/>
    </row>
    <row r="14" spans="1:23" x14ac:dyDescent="0.25">
      <c r="A14" s="77">
        <v>13.2</v>
      </c>
      <c r="B14" s="77" t="s">
        <v>296</v>
      </c>
      <c r="C14" s="84" t="s">
        <v>302</v>
      </c>
      <c r="D14" s="85">
        <v>4109.2</v>
      </c>
      <c r="E14" s="85">
        <v>4213.9399999999996</v>
      </c>
      <c r="F14" s="85">
        <v>4463.7</v>
      </c>
      <c r="G14" s="85">
        <v>5000</v>
      </c>
      <c r="H14" s="75">
        <v>4565.3940000000002</v>
      </c>
      <c r="I14" s="86">
        <f t="shared" ref="I14:I21" si="0">SUM(H14-G14)</f>
        <v>-434.60599999999977</v>
      </c>
      <c r="J14" s="87">
        <f t="shared" ref="J14:J21" si="1">SUM(H14-G14)/G14</f>
        <v>-8.6921199999999949E-2</v>
      </c>
      <c r="K14" s="86">
        <f t="shared" ref="K14:K21" si="2">SUM(H14-D14)</f>
        <v>456.19400000000041</v>
      </c>
      <c r="L14" s="87">
        <f t="shared" ref="L14:L21" si="3">SUM(H14-D14)/D14</f>
        <v>0.11101771634381399</v>
      </c>
      <c r="M14" s="77"/>
      <c r="N14" s="88">
        <v>0.1642567274733068</v>
      </c>
      <c r="O14" s="88">
        <v>0.17968106148013846</v>
      </c>
      <c r="P14" s="88">
        <v>0.187802853336937</v>
      </c>
      <c r="Q14" s="88">
        <v>0.17499029821785725</v>
      </c>
      <c r="R14" s="88">
        <v>0.18490000000000001</v>
      </c>
      <c r="S14" s="87">
        <f t="shared" ref="S14:S21" si="4">SUM(R14-Q14)</f>
        <v>9.9097017821427602E-3</v>
      </c>
      <c r="T14" s="87">
        <f t="shared" ref="T14:T21" si="5">SUM(R14-Q14)/Q14</f>
        <v>5.6630006823609746E-2</v>
      </c>
      <c r="U14" s="87">
        <f t="shared" ref="U14:U21" si="6">SUM(R14-N14)</f>
        <v>2.0643272526693207E-2</v>
      </c>
      <c r="V14" s="87">
        <f t="shared" ref="V14:V21" si="7">SUM(R14-N14)/N14</f>
        <v>0.12567687694890869</v>
      </c>
      <c r="W14" s="77"/>
    </row>
    <row r="15" spans="1:23" x14ac:dyDescent="0.25">
      <c r="A15" s="77">
        <v>13.2</v>
      </c>
      <c r="B15" s="77" t="s">
        <v>296</v>
      </c>
      <c r="C15" s="84" t="s">
        <v>303</v>
      </c>
      <c r="D15" s="85">
        <v>1908.05</v>
      </c>
      <c r="E15" s="85">
        <v>1914.84</v>
      </c>
      <c r="F15" s="85">
        <v>2000</v>
      </c>
      <c r="G15" s="85">
        <v>2296.89</v>
      </c>
      <c r="H15" s="75">
        <v>2100</v>
      </c>
      <c r="I15" s="86">
        <f t="shared" si="0"/>
        <v>-196.88999999999987</v>
      </c>
      <c r="J15" s="87">
        <f t="shared" si="1"/>
        <v>-8.5720256520773697E-2</v>
      </c>
      <c r="K15" s="86">
        <f t="shared" si="2"/>
        <v>191.95000000000005</v>
      </c>
      <c r="L15" s="87">
        <f t="shared" si="3"/>
        <v>0.10060008909619772</v>
      </c>
      <c r="M15" s="77"/>
      <c r="N15" s="88">
        <v>2.4486820850242307E-2</v>
      </c>
      <c r="O15" s="88">
        <v>2.2189714850832373E-2</v>
      </c>
      <c r="P15" s="88">
        <v>1.8822757196084901E-2</v>
      </c>
      <c r="Q15" s="88">
        <v>1.6925878384429386E-2</v>
      </c>
      <c r="R15" s="88">
        <v>1.3100000000000001E-2</v>
      </c>
      <c r="S15" s="87">
        <f t="shared" si="4"/>
        <v>-3.8258783844293855E-3</v>
      </c>
      <c r="T15" s="87">
        <f t="shared" si="5"/>
        <v>-0.22603721340388003</v>
      </c>
      <c r="U15" s="87">
        <f t="shared" si="6"/>
        <v>-1.1386820850242306E-2</v>
      </c>
      <c r="V15" s="87">
        <f t="shared" si="7"/>
        <v>-0.46501834271922765</v>
      </c>
      <c r="W15" s="77"/>
    </row>
    <row r="16" spans="1:23" x14ac:dyDescent="0.25">
      <c r="A16" s="77">
        <v>13.1</v>
      </c>
      <c r="B16" s="77" t="s">
        <v>294</v>
      </c>
      <c r="C16" s="92" t="s">
        <v>304</v>
      </c>
      <c r="D16" s="79">
        <v>1013.47</v>
      </c>
      <c r="E16" s="79">
        <v>951.34</v>
      </c>
      <c r="F16" s="79">
        <v>1008.65</v>
      </c>
      <c r="G16" s="79">
        <v>1000.76</v>
      </c>
      <c r="H16" s="93">
        <v>1070.17</v>
      </c>
      <c r="I16" s="81">
        <f t="shared" si="0"/>
        <v>69.410000000000082</v>
      </c>
      <c r="J16" s="82">
        <f t="shared" si="1"/>
        <v>6.9357288460769898E-2</v>
      </c>
      <c r="K16" s="81">
        <f t="shared" si="2"/>
        <v>56.700000000000045</v>
      </c>
      <c r="L16" s="82">
        <f t="shared" si="3"/>
        <v>5.5946401965524431E-2</v>
      </c>
      <c r="M16" s="77"/>
      <c r="N16" s="83">
        <v>8.2108663961230843E-2</v>
      </c>
      <c r="O16" s="83">
        <v>9.4857425416185928E-2</v>
      </c>
      <c r="P16" s="83">
        <v>9.0909090909090898E-2</v>
      </c>
      <c r="Q16" s="94">
        <v>9.1002716498999964E-2</v>
      </c>
      <c r="R16" s="82">
        <v>0.1086</v>
      </c>
      <c r="S16" s="82">
        <f t="shared" si="4"/>
        <v>1.7597283501000038E-2</v>
      </c>
      <c r="T16" s="82">
        <f t="shared" si="5"/>
        <v>0.19337096932917838</v>
      </c>
      <c r="U16" s="82">
        <f t="shared" si="6"/>
        <v>2.6491336038769159E-2</v>
      </c>
      <c r="V16" s="82">
        <f t="shared" si="7"/>
        <v>0.32263752399232248</v>
      </c>
      <c r="W16" s="77"/>
    </row>
    <row r="17" spans="1:23" x14ac:dyDescent="0.25">
      <c r="A17" s="77">
        <v>13.1</v>
      </c>
      <c r="B17" s="77" t="s">
        <v>294</v>
      </c>
      <c r="C17" s="92" t="s">
        <v>305</v>
      </c>
      <c r="D17" s="79">
        <v>1500</v>
      </c>
      <c r="E17" s="79">
        <v>1500</v>
      </c>
      <c r="F17" s="79">
        <v>1596.6</v>
      </c>
      <c r="G17" s="79">
        <v>1729.59</v>
      </c>
      <c r="H17" s="93">
        <v>1840.614</v>
      </c>
      <c r="I17" s="81">
        <f t="shared" si="0"/>
        <v>111.02400000000011</v>
      </c>
      <c r="J17" s="82">
        <f t="shared" si="1"/>
        <v>6.4190935424002296E-2</v>
      </c>
      <c r="K17" s="81">
        <f t="shared" si="2"/>
        <v>340.61400000000003</v>
      </c>
      <c r="L17" s="82">
        <f t="shared" si="3"/>
        <v>0.22707600000000003</v>
      </c>
      <c r="M17" s="77"/>
      <c r="N17" s="83">
        <v>3.3391119341239513E-2</v>
      </c>
      <c r="O17" s="83">
        <v>3.1358167133673974E-2</v>
      </c>
      <c r="P17" s="83">
        <v>3.5521921272611438E-2</v>
      </c>
      <c r="Q17" s="94">
        <v>3.4792083345771517E-2</v>
      </c>
      <c r="R17" s="94">
        <v>3.4792083345771517E-2</v>
      </c>
      <c r="S17" s="82">
        <f t="shared" si="4"/>
        <v>0</v>
      </c>
      <c r="T17" s="82">
        <f t="shared" si="5"/>
        <v>0</v>
      </c>
      <c r="U17" s="82">
        <f t="shared" si="6"/>
        <v>1.4009640045320043E-3</v>
      </c>
      <c r="V17" s="82">
        <f t="shared" si="7"/>
        <v>4.1956185721565543E-2</v>
      </c>
      <c r="W17" s="77"/>
    </row>
    <row r="18" spans="1:23" x14ac:dyDescent="0.25">
      <c r="A18" s="77">
        <v>13.1</v>
      </c>
      <c r="B18" s="77" t="s">
        <v>294</v>
      </c>
      <c r="C18" s="78" t="s">
        <v>306</v>
      </c>
      <c r="D18" s="79">
        <v>1592.38</v>
      </c>
      <c r="E18" s="79">
        <v>1521.18</v>
      </c>
      <c r="F18" s="79">
        <v>1619.32</v>
      </c>
      <c r="G18" s="79">
        <v>1526.23</v>
      </c>
      <c r="H18" s="80">
        <v>1630</v>
      </c>
      <c r="I18" s="81">
        <f t="shared" si="0"/>
        <v>103.76999999999998</v>
      </c>
      <c r="J18" s="82">
        <f t="shared" si="1"/>
        <v>6.799106294595178E-2</v>
      </c>
      <c r="K18" s="81">
        <f t="shared" si="2"/>
        <v>37.619999999999891</v>
      </c>
      <c r="L18" s="82">
        <f t="shared" si="3"/>
        <v>2.3625014129793068E-2</v>
      </c>
      <c r="M18" s="77"/>
      <c r="N18" s="83">
        <v>0.24169654465939089</v>
      </c>
      <c r="O18" s="83">
        <v>0.26300065930443384</v>
      </c>
      <c r="P18" s="83">
        <v>0.27483156045483503</v>
      </c>
      <c r="Q18" s="94">
        <v>0.29475506731544227</v>
      </c>
      <c r="R18" s="94">
        <v>0.31030000000000002</v>
      </c>
      <c r="S18" s="82">
        <f t="shared" si="4"/>
        <v>1.5544932684557755E-2</v>
      </c>
      <c r="T18" s="82">
        <f t="shared" si="5"/>
        <v>5.2738474782256455E-2</v>
      </c>
      <c r="U18" s="82">
        <f t="shared" si="6"/>
        <v>6.8603455340609132E-2</v>
      </c>
      <c r="V18" s="82">
        <f t="shared" si="7"/>
        <v>0.28384127475751902</v>
      </c>
      <c r="W18" s="77"/>
    </row>
    <row r="19" spans="1:23" x14ac:dyDescent="0.25">
      <c r="A19" s="77">
        <v>13.2</v>
      </c>
      <c r="B19" s="77" t="s">
        <v>296</v>
      </c>
      <c r="C19" s="84" t="s">
        <v>307</v>
      </c>
      <c r="D19" s="85">
        <v>877.69</v>
      </c>
      <c r="E19" s="85">
        <v>895.36</v>
      </c>
      <c r="F19" s="85">
        <v>800.79600000000005</v>
      </c>
      <c r="G19" s="85">
        <v>798.72</v>
      </c>
      <c r="H19" s="75">
        <v>841.404</v>
      </c>
      <c r="I19" s="86">
        <f t="shared" si="0"/>
        <v>42.683999999999969</v>
      </c>
      <c r="J19" s="87">
        <f t="shared" si="1"/>
        <v>5.3440504807692267E-2</v>
      </c>
      <c r="K19" s="86">
        <f t="shared" si="2"/>
        <v>-36.286000000000058</v>
      </c>
      <c r="L19" s="87">
        <f t="shared" si="3"/>
        <v>-4.1342615274185708E-2</v>
      </c>
      <c r="M19" s="77"/>
      <c r="N19" s="88">
        <v>4.7417359442102361E-2</v>
      </c>
      <c r="O19" s="88">
        <v>4.4750288445689797E-2</v>
      </c>
      <c r="P19" s="88">
        <v>4.3939072182860674E-2</v>
      </c>
      <c r="Q19" s="88">
        <v>4.7031254664318338E-2</v>
      </c>
      <c r="R19" s="87">
        <v>5.2999999999999999E-2</v>
      </c>
      <c r="S19" s="87">
        <f t="shared" si="4"/>
        <v>5.9687453356816605E-3</v>
      </c>
      <c r="T19" s="87">
        <f t="shared" si="5"/>
        <v>0.12691018724214531</v>
      </c>
      <c r="U19" s="87">
        <f t="shared" si="6"/>
        <v>5.5826405578976376E-3</v>
      </c>
      <c r="V19" s="87">
        <f t="shared" si="7"/>
        <v>0.11773410884918981</v>
      </c>
      <c r="W19" s="77"/>
    </row>
    <row r="20" spans="1:23" x14ac:dyDescent="0.25">
      <c r="A20" s="77">
        <v>13.2</v>
      </c>
      <c r="B20" s="77" t="s">
        <v>296</v>
      </c>
      <c r="C20" s="84" t="s">
        <v>308</v>
      </c>
      <c r="D20" s="85">
        <v>1805.82</v>
      </c>
      <c r="E20" s="85">
        <v>1758.62</v>
      </c>
      <c r="F20" s="85">
        <v>1794.33</v>
      </c>
      <c r="G20" s="85">
        <v>1683.46</v>
      </c>
      <c r="H20" s="75">
        <v>1969.8820000000001</v>
      </c>
      <c r="I20" s="86">
        <f t="shared" si="0"/>
        <v>286.42200000000003</v>
      </c>
      <c r="J20" s="87">
        <f t="shared" si="1"/>
        <v>0.17013888063868463</v>
      </c>
      <c r="K20" s="86">
        <f t="shared" si="2"/>
        <v>164.06200000000013</v>
      </c>
      <c r="L20" s="87">
        <f t="shared" si="3"/>
        <v>9.0851801397703061E-2</v>
      </c>
      <c r="M20" s="77"/>
      <c r="N20" s="88">
        <v>0.12164611323430913</v>
      </c>
      <c r="O20" s="88">
        <v>0.15460688973133344</v>
      </c>
      <c r="P20" s="88">
        <v>0.16677928145330992</v>
      </c>
      <c r="Q20" s="88">
        <v>0.18060240604197139</v>
      </c>
      <c r="R20" s="87">
        <v>0.1913</v>
      </c>
      <c r="S20" s="87">
        <f t="shared" si="4"/>
        <v>1.0697593958028606E-2</v>
      </c>
      <c r="T20" s="87">
        <f t="shared" si="5"/>
        <v>5.9232842975206659E-2</v>
      </c>
      <c r="U20" s="87">
        <f t="shared" si="6"/>
        <v>6.965388676569087E-2</v>
      </c>
      <c r="V20" s="87">
        <f t="shared" si="7"/>
        <v>0.57259442914979752</v>
      </c>
      <c r="W20" s="77"/>
    </row>
    <row r="21" spans="1:23" x14ac:dyDescent="0.25">
      <c r="A21" s="77">
        <v>13.2</v>
      </c>
      <c r="B21" s="77" t="s">
        <v>296</v>
      </c>
      <c r="C21" s="84" t="s">
        <v>309</v>
      </c>
      <c r="D21" s="85">
        <v>758.5</v>
      </c>
      <c r="E21" s="85">
        <v>805.5</v>
      </c>
      <c r="F21" s="85">
        <v>1146</v>
      </c>
      <c r="G21" s="85">
        <v>1000</v>
      </c>
      <c r="H21" s="75">
        <v>800</v>
      </c>
      <c r="I21" s="86">
        <f t="shared" si="0"/>
        <v>-200</v>
      </c>
      <c r="J21" s="87">
        <f t="shared" si="1"/>
        <v>-0.2</v>
      </c>
      <c r="K21" s="86">
        <f t="shared" si="2"/>
        <v>41.5</v>
      </c>
      <c r="L21" s="87">
        <f t="shared" si="3"/>
        <v>5.4713249835201053E-2</v>
      </c>
      <c r="M21" s="77"/>
      <c r="N21" s="88">
        <v>3.782356881131555E-3</v>
      </c>
      <c r="O21" s="88">
        <v>4.9447832536673808E-3</v>
      </c>
      <c r="P21" s="88">
        <v>4.787737215004151E-3</v>
      </c>
      <c r="Q21" s="88">
        <v>4.6419296098390997E-3</v>
      </c>
      <c r="R21" s="87">
        <v>6.0000000000000001E-3</v>
      </c>
      <c r="S21" s="87">
        <f t="shared" si="4"/>
        <v>1.3580703901609004E-3</v>
      </c>
      <c r="T21" s="87">
        <f t="shared" si="5"/>
        <v>0.29256591639871382</v>
      </c>
      <c r="U21" s="87">
        <f t="shared" si="6"/>
        <v>2.2176431188684451E-3</v>
      </c>
      <c r="V21" s="87">
        <f t="shared" si="7"/>
        <v>0.58631250000000001</v>
      </c>
      <c r="W21" s="77"/>
    </row>
    <row r="22" spans="1:23" x14ac:dyDescent="0.25">
      <c r="A22" s="77">
        <v>13.2</v>
      </c>
      <c r="B22" s="77" t="s">
        <v>296</v>
      </c>
      <c r="C22" s="95" t="s">
        <v>310</v>
      </c>
      <c r="D22" s="90" t="s">
        <v>38</v>
      </c>
      <c r="E22" s="90" t="s">
        <v>38</v>
      </c>
      <c r="F22" s="90" t="s">
        <v>38</v>
      </c>
      <c r="G22" s="90" t="s">
        <v>38</v>
      </c>
      <c r="H22" s="75">
        <v>300</v>
      </c>
      <c r="I22" s="90" t="s">
        <v>38</v>
      </c>
      <c r="J22" s="90" t="s">
        <v>38</v>
      </c>
      <c r="K22" s="90" t="s">
        <v>38</v>
      </c>
      <c r="L22" s="90" t="s">
        <v>38</v>
      </c>
      <c r="M22" s="77"/>
      <c r="N22" s="90" t="s">
        <v>38</v>
      </c>
      <c r="O22" s="90" t="s">
        <v>38</v>
      </c>
      <c r="P22" s="90" t="s">
        <v>38</v>
      </c>
      <c r="Q22" s="90" t="s">
        <v>38</v>
      </c>
      <c r="R22" s="88">
        <v>5.7000000000000002E-3</v>
      </c>
      <c r="S22" s="90" t="s">
        <v>38</v>
      </c>
      <c r="T22" s="90" t="s">
        <v>38</v>
      </c>
      <c r="U22" s="90" t="s">
        <v>38</v>
      </c>
      <c r="V22" s="90" t="s">
        <v>38</v>
      </c>
      <c r="W22" s="77"/>
    </row>
    <row r="23" spans="1:23" x14ac:dyDescent="0.25">
      <c r="A23" s="77">
        <v>13.2</v>
      </c>
      <c r="B23" s="77" t="s">
        <v>296</v>
      </c>
      <c r="C23" s="95" t="s">
        <v>311</v>
      </c>
      <c r="D23" s="90" t="s">
        <v>38</v>
      </c>
      <c r="E23" s="90" t="s">
        <v>38</v>
      </c>
      <c r="F23" s="90" t="s">
        <v>38</v>
      </c>
      <c r="G23" s="90" t="s">
        <v>38</v>
      </c>
      <c r="H23" s="75">
        <v>4526.0389999999998</v>
      </c>
      <c r="I23" s="90" t="s">
        <v>38</v>
      </c>
      <c r="J23" s="90" t="s">
        <v>38</v>
      </c>
      <c r="K23" s="90" t="s">
        <v>38</v>
      </c>
      <c r="L23" s="90" t="s">
        <v>38</v>
      </c>
      <c r="M23" s="77"/>
      <c r="N23" s="90" t="s">
        <v>38</v>
      </c>
      <c r="O23" s="90" t="s">
        <v>38</v>
      </c>
      <c r="P23" s="90" t="s">
        <v>38</v>
      </c>
      <c r="Q23" s="90" t="s">
        <v>38</v>
      </c>
      <c r="R23" s="87">
        <v>4.2200000000000001E-2</v>
      </c>
      <c r="S23" s="90" t="s">
        <v>38</v>
      </c>
      <c r="T23" s="90" t="s">
        <v>38</v>
      </c>
      <c r="U23" s="90" t="s">
        <v>38</v>
      </c>
      <c r="V23" s="90" t="s">
        <v>38</v>
      </c>
      <c r="W23" s="77"/>
    </row>
    <row r="24" spans="1:23" x14ac:dyDescent="0.25">
      <c r="A24" s="77">
        <v>13.2</v>
      </c>
      <c r="B24" s="77" t="s">
        <v>296</v>
      </c>
      <c r="C24" s="84" t="s">
        <v>312</v>
      </c>
      <c r="D24" s="85">
        <v>2281.27</v>
      </c>
      <c r="E24" s="85">
        <v>2036.57</v>
      </c>
      <c r="F24" s="85">
        <v>2519.2399999999998</v>
      </c>
      <c r="G24" s="85">
        <v>2482.14</v>
      </c>
      <c r="H24" s="75">
        <v>1456.415</v>
      </c>
      <c r="I24" s="86">
        <f>SUM(H24-G24)</f>
        <v>-1025.7249999999999</v>
      </c>
      <c r="J24" s="87">
        <f>SUM(H24-G24)/G24</f>
        <v>-0.41324220229318248</v>
      </c>
      <c r="K24" s="86">
        <f>SUM(H24-D24)</f>
        <v>-824.85500000000002</v>
      </c>
      <c r="L24" s="87">
        <f>SUM(H24-D24)/D24</f>
        <v>-0.36157710398155413</v>
      </c>
      <c r="M24" s="77"/>
      <c r="N24" s="88">
        <v>6.8850715101847842E-2</v>
      </c>
      <c r="O24" s="88">
        <v>5.8698697873743204E-2</v>
      </c>
      <c r="P24" s="88">
        <v>5.9325469603660301E-2</v>
      </c>
      <c r="Q24" s="88">
        <v>6.2479476999313416E-2</v>
      </c>
      <c r="R24" s="87">
        <v>1.21E-2</v>
      </c>
      <c r="S24" s="87">
        <f>SUM(R24-Q24)</f>
        <v>-5.0379476999313416E-2</v>
      </c>
      <c r="T24" s="87">
        <f>SUM(R24-Q24)/Q24</f>
        <v>-0.8063364070711897</v>
      </c>
      <c r="U24" s="87">
        <f>SUM(R24-N24)</f>
        <v>-5.6750715101847843E-2</v>
      </c>
      <c r="V24" s="87">
        <f>SUM(R24-N24)/N24</f>
        <v>-0.82425745350500712</v>
      </c>
      <c r="W24" s="77"/>
    </row>
    <row r="25" spans="1:23" x14ac:dyDescent="0.25">
      <c r="A25" s="77">
        <v>13.1</v>
      </c>
      <c r="B25" s="77" t="s">
        <v>294</v>
      </c>
      <c r="C25" s="77" t="s">
        <v>313</v>
      </c>
      <c r="D25" s="79">
        <v>146.33000000000001</v>
      </c>
      <c r="E25" s="79">
        <v>150</v>
      </c>
      <c r="F25" s="79">
        <v>141.31299999999999</v>
      </c>
      <c r="G25" s="79">
        <v>140.55699999999999</v>
      </c>
      <c r="H25" s="93">
        <v>143</v>
      </c>
      <c r="I25" s="81">
        <f>SUM(H25-G25)</f>
        <v>2.4430000000000121</v>
      </c>
      <c r="J25" s="82">
        <f>SUM(H25-G25)/G25</f>
        <v>1.7380849050563203E-2</v>
      </c>
      <c r="K25" s="81">
        <f>SUM(H25-D25)</f>
        <v>-3.3300000000000125</v>
      </c>
      <c r="L25" s="82">
        <f>SUM(H25-D25)/D25</f>
        <v>-2.2756782614638229E-2</v>
      </c>
      <c r="M25" s="77"/>
      <c r="N25" s="83">
        <v>2.044836688861747E-2</v>
      </c>
      <c r="O25" s="83">
        <v>2.2333937695731002E-2</v>
      </c>
      <c r="P25" s="83">
        <v>2.2876889515241607E-2</v>
      </c>
      <c r="Q25" s="83">
        <v>2.385145825248515E-2</v>
      </c>
      <c r="R25" s="82">
        <v>2.18E-2</v>
      </c>
      <c r="S25" s="82">
        <f>SUM(R25-Q25)</f>
        <v>-2.0514582524851499E-3</v>
      </c>
      <c r="T25" s="82">
        <f>SUM(R25-Q25)/Q25</f>
        <v>-8.6009762202753484E-2</v>
      </c>
      <c r="U25" s="82">
        <f>SUM(R25-N25)</f>
        <v>1.3516331113825296E-3</v>
      </c>
      <c r="V25" s="82">
        <f>SUM(R25-N25)/N25</f>
        <v>6.6099807321772605E-2</v>
      </c>
      <c r="W25" s="77"/>
    </row>
    <row r="26" spans="1:23" x14ac:dyDescent="0.25">
      <c r="A26" s="77">
        <v>13.1</v>
      </c>
      <c r="B26" s="77" t="s">
        <v>294</v>
      </c>
      <c r="C26" s="77" t="s">
        <v>314</v>
      </c>
      <c r="D26" s="79">
        <v>1103.33</v>
      </c>
      <c r="E26" s="79">
        <v>1046.81</v>
      </c>
      <c r="F26" s="79">
        <v>1182.32</v>
      </c>
      <c r="G26" s="79">
        <v>1200.54</v>
      </c>
      <c r="H26" s="93">
        <v>1200</v>
      </c>
      <c r="I26" s="81">
        <f>SUM(H26-G26)</f>
        <v>-0.53999999999996362</v>
      </c>
      <c r="J26" s="82">
        <f>SUM(H26-G26)/G26</f>
        <v>-4.4979759108398188E-4</v>
      </c>
      <c r="K26" s="81">
        <f>SUM(H26-D26)</f>
        <v>96.670000000000073</v>
      </c>
      <c r="L26" s="82">
        <f>SUM(H26-D26)/D26</f>
        <v>8.7616578902051129E-2</v>
      </c>
      <c r="M26" s="77"/>
      <c r="N26" s="83">
        <v>1.4420235609314054E-2</v>
      </c>
      <c r="O26" s="83">
        <v>1.2279545079940663E-2</v>
      </c>
      <c r="P26" s="83">
        <v>1.4633487132956235E-2</v>
      </c>
      <c r="Q26" s="83">
        <v>1.5955700170154331E-2</v>
      </c>
      <c r="R26" s="82">
        <v>1.4800000000000001E-2</v>
      </c>
      <c r="S26" s="82">
        <f>SUM(R26-Q26)</f>
        <v>-1.1557001701543307E-3</v>
      </c>
      <c r="T26" s="82">
        <f>SUM(R26-Q26)/Q26</f>
        <v>-7.2431805425631296E-2</v>
      </c>
      <c r="U26" s="82">
        <f>SUM(R26-N26)</f>
        <v>3.7976439068594658E-4</v>
      </c>
      <c r="V26" s="82">
        <f>SUM(R26-N26)/N26</f>
        <v>2.6335519125683087E-2</v>
      </c>
      <c r="W26" s="77"/>
    </row>
    <row r="27" spans="1:23" x14ac:dyDescent="0.25">
      <c r="A27" s="77">
        <v>13.1</v>
      </c>
      <c r="B27" s="77" t="s">
        <v>294</v>
      </c>
      <c r="C27" s="77" t="s">
        <v>315</v>
      </c>
      <c r="D27" s="79">
        <v>1200</v>
      </c>
      <c r="E27" s="79">
        <v>1063.05</v>
      </c>
      <c r="F27" s="79">
        <v>1243.44</v>
      </c>
      <c r="G27" s="79">
        <v>1098.3800000000001</v>
      </c>
      <c r="H27" s="93">
        <v>1136</v>
      </c>
      <c r="I27" s="81">
        <f>SUM(H27-G27)</f>
        <v>37.619999999999891</v>
      </c>
      <c r="J27" s="82">
        <f>SUM(H27-G27)/G27</f>
        <v>3.4250441559387355E-2</v>
      </c>
      <c r="K27" s="81">
        <f>SUM(H27-D27)</f>
        <v>-64</v>
      </c>
      <c r="L27" s="82">
        <f>SUM(H27-D27)/D27</f>
        <v>-5.3333333333333337E-2</v>
      </c>
      <c r="M27" s="77"/>
      <c r="N27" s="83">
        <v>5.8311335250778142E-3</v>
      </c>
      <c r="O27" s="83">
        <v>6.654854128894017E-3</v>
      </c>
      <c r="P27" s="83">
        <v>7.5677136624259156E-3</v>
      </c>
      <c r="Q27" s="83">
        <v>8.089793725185826E-3</v>
      </c>
      <c r="R27" s="82">
        <v>8.2000000000000007E-3</v>
      </c>
      <c r="S27" s="82">
        <f>SUM(R27-Q27)</f>
        <v>1.1020627481417473E-4</v>
      </c>
      <c r="T27" s="82">
        <f>SUM(R27-Q27)/Q27</f>
        <v>1.3622878228782434E-2</v>
      </c>
      <c r="U27" s="82">
        <f>SUM(R27-N27)</f>
        <v>2.3688664749221865E-3</v>
      </c>
      <c r="V27" s="82">
        <f>SUM(R27-N27)/N27</f>
        <v>0.40624459459459472</v>
      </c>
      <c r="W27" s="77"/>
    </row>
    <row r="28" spans="1:23" x14ac:dyDescent="0.25">
      <c r="A28" s="77">
        <v>13.1</v>
      </c>
      <c r="B28" s="77" t="s">
        <v>294</v>
      </c>
      <c r="C28" s="96" t="s">
        <v>316</v>
      </c>
      <c r="D28" s="90">
        <v>645.02</v>
      </c>
      <c r="E28" s="90">
        <v>700</v>
      </c>
      <c r="F28" s="90">
        <v>752.33299999999997</v>
      </c>
      <c r="G28" s="90">
        <v>788.99300000000005</v>
      </c>
      <c r="H28" s="90" t="s">
        <v>38</v>
      </c>
      <c r="I28" s="90" t="s">
        <v>38</v>
      </c>
      <c r="J28" s="90" t="s">
        <v>38</v>
      </c>
      <c r="K28" s="90" t="s">
        <v>38</v>
      </c>
      <c r="L28" s="90" t="s">
        <v>38</v>
      </c>
      <c r="M28" s="77"/>
      <c r="N28" s="91">
        <v>6.2842283597966987E-3</v>
      </c>
      <c r="O28" s="91">
        <v>7.4377781440580189E-3</v>
      </c>
      <c r="P28" s="91">
        <v>7.9538215023456059E-3</v>
      </c>
      <c r="Q28" s="91">
        <v>8.0599420878235163E-3</v>
      </c>
      <c r="R28" s="90" t="s">
        <v>38</v>
      </c>
      <c r="S28" s="90" t="s">
        <v>38</v>
      </c>
      <c r="T28" s="90" t="s">
        <v>38</v>
      </c>
      <c r="U28" s="90" t="s">
        <v>38</v>
      </c>
      <c r="V28" s="90" t="s">
        <v>38</v>
      </c>
      <c r="W28" s="77"/>
    </row>
    <row r="29" spans="1:23" x14ac:dyDescent="0.25">
      <c r="A29" s="77">
        <v>13.1</v>
      </c>
      <c r="B29" s="77" t="s">
        <v>294</v>
      </c>
      <c r="C29" s="77" t="s">
        <v>317</v>
      </c>
      <c r="D29" s="79">
        <v>753.73</v>
      </c>
      <c r="E29" s="79">
        <v>708.38</v>
      </c>
      <c r="F29" s="79">
        <v>712.96799999999996</v>
      </c>
      <c r="G29" s="79">
        <v>705.31600000000003</v>
      </c>
      <c r="H29" s="93">
        <v>893.74900000000002</v>
      </c>
      <c r="I29" s="81">
        <f>SUM(H29-G29)</f>
        <v>188.43299999999999</v>
      </c>
      <c r="J29" s="82">
        <f>SUM(H29-G29)/G29</f>
        <v>0.26716110225771139</v>
      </c>
      <c r="K29" s="81">
        <f>SUM(H29-D29)</f>
        <v>140.01900000000001</v>
      </c>
      <c r="L29" s="82">
        <f>SUM(H29-D29)/D29</f>
        <v>0.18576811325010281</v>
      </c>
      <c r="M29" s="77"/>
      <c r="N29" s="83">
        <v>6.4634963161419964E-2</v>
      </c>
      <c r="O29" s="83">
        <v>5.6411735618922036E-2</v>
      </c>
      <c r="P29" s="83">
        <v>5.4248151508716383E-2</v>
      </c>
      <c r="Q29" s="83">
        <v>5.6583778620257319E-2</v>
      </c>
      <c r="R29" s="82">
        <v>3.4099999999999998E-2</v>
      </c>
      <c r="S29" s="82">
        <f>SUM(R29-Q29)</f>
        <v>-2.2483778620257321E-2</v>
      </c>
      <c r="T29" s="82">
        <f>SUM(R29-Q29)/Q29</f>
        <v>-0.39735378528092852</v>
      </c>
      <c r="U29" s="82">
        <f>SUM(R29-N29)</f>
        <v>-3.0534963161419966E-2</v>
      </c>
      <c r="V29" s="82">
        <f>SUM(R29-N29)/N29</f>
        <v>-0.47242176165803113</v>
      </c>
      <c r="W29" s="77"/>
    </row>
    <row r="30" spans="1:23" x14ac:dyDescent="0.25">
      <c r="A30" s="77">
        <v>13.1</v>
      </c>
      <c r="B30" s="77" t="s">
        <v>294</v>
      </c>
      <c r="C30" s="96" t="s">
        <v>318</v>
      </c>
      <c r="D30" s="90">
        <v>816.6</v>
      </c>
      <c r="E30" s="90">
        <v>732.41</v>
      </c>
      <c r="F30" s="90">
        <v>682.08799999999997</v>
      </c>
      <c r="G30" s="90">
        <v>614.73500000000001</v>
      </c>
      <c r="H30" s="90" t="s">
        <v>38</v>
      </c>
      <c r="I30" s="90" t="s">
        <v>38</v>
      </c>
      <c r="J30" s="90" t="s">
        <v>38</v>
      </c>
      <c r="K30" s="90" t="s">
        <v>38</v>
      </c>
      <c r="L30" s="90" t="s">
        <v>38</v>
      </c>
      <c r="M30" s="77"/>
      <c r="N30" s="91">
        <v>7.2889169063472675E-2</v>
      </c>
      <c r="O30" s="91">
        <v>5.5422778968188563E-2</v>
      </c>
      <c r="P30" s="91">
        <v>4.9421803509720266E-2</v>
      </c>
      <c r="Q30" s="91">
        <v>4.3195319263261589E-2</v>
      </c>
      <c r="R30" s="90" t="s">
        <v>38</v>
      </c>
      <c r="S30" s="90" t="s">
        <v>38</v>
      </c>
      <c r="T30" s="90" t="s">
        <v>38</v>
      </c>
      <c r="U30" s="90" t="s">
        <v>38</v>
      </c>
      <c r="V30" s="90" t="s">
        <v>38</v>
      </c>
      <c r="W30" s="77"/>
    </row>
    <row r="31" spans="1:23" x14ac:dyDescent="0.25">
      <c r="A31" s="77">
        <v>13.1</v>
      </c>
      <c r="B31" s="77" t="s">
        <v>294</v>
      </c>
      <c r="C31" s="97" t="s">
        <v>319</v>
      </c>
      <c r="D31" s="90" t="s">
        <v>38</v>
      </c>
      <c r="E31" s="90" t="s">
        <v>38</v>
      </c>
      <c r="F31" s="90" t="s">
        <v>38</v>
      </c>
      <c r="G31" s="90" t="s">
        <v>38</v>
      </c>
      <c r="H31" s="93">
        <v>460.72</v>
      </c>
      <c r="I31" s="90" t="s">
        <v>38</v>
      </c>
      <c r="J31" s="90" t="s">
        <v>38</v>
      </c>
      <c r="K31" s="90" t="s">
        <v>38</v>
      </c>
      <c r="L31" s="90" t="s">
        <v>38</v>
      </c>
      <c r="M31" s="77"/>
      <c r="N31" s="90" t="s">
        <v>38</v>
      </c>
      <c r="O31" s="90" t="s">
        <v>38</v>
      </c>
      <c r="P31" s="90" t="s">
        <v>38</v>
      </c>
      <c r="Q31" s="90" t="s">
        <v>38</v>
      </c>
      <c r="R31" s="82">
        <v>8.9999999999999998E-4</v>
      </c>
      <c r="S31" s="90" t="s">
        <v>38</v>
      </c>
      <c r="T31" s="90" t="s">
        <v>38</v>
      </c>
      <c r="U31" s="90" t="s">
        <v>38</v>
      </c>
      <c r="V31" s="90" t="s">
        <v>38</v>
      </c>
      <c r="W31" s="77"/>
    </row>
    <row r="32" spans="1:23" x14ac:dyDescent="0.25">
      <c r="A32" s="77">
        <v>13.1</v>
      </c>
      <c r="B32" s="77" t="s">
        <v>294</v>
      </c>
      <c r="C32" s="97" t="s">
        <v>320</v>
      </c>
      <c r="D32" s="90" t="s">
        <v>38</v>
      </c>
      <c r="E32" s="90" t="s">
        <v>38</v>
      </c>
      <c r="F32" s="90" t="s">
        <v>38</v>
      </c>
      <c r="G32" s="90" t="s">
        <v>38</v>
      </c>
      <c r="H32" s="93">
        <v>571.28</v>
      </c>
      <c r="I32" s="90" t="s">
        <v>38</v>
      </c>
      <c r="J32" s="90" t="s">
        <v>38</v>
      </c>
      <c r="K32" s="90" t="s">
        <v>38</v>
      </c>
      <c r="L32" s="90" t="s">
        <v>38</v>
      </c>
      <c r="M32" s="77"/>
      <c r="N32" s="90" t="s">
        <v>38</v>
      </c>
      <c r="O32" s="90" t="s">
        <v>38</v>
      </c>
      <c r="P32" s="90" t="s">
        <v>38</v>
      </c>
      <c r="Q32" s="90" t="s">
        <v>38</v>
      </c>
      <c r="R32" s="82">
        <v>6.1999999999999998E-3</v>
      </c>
      <c r="S32" s="90" t="s">
        <v>38</v>
      </c>
      <c r="T32" s="90" t="s">
        <v>38</v>
      </c>
      <c r="U32" s="90" t="s">
        <v>38</v>
      </c>
      <c r="V32" s="90" t="s">
        <v>38</v>
      </c>
      <c r="W32" s="77"/>
    </row>
    <row r="33" spans="1:23" x14ac:dyDescent="0.25">
      <c r="A33" s="77">
        <v>13.1</v>
      </c>
      <c r="B33" s="77" t="s">
        <v>294</v>
      </c>
      <c r="C33" s="97" t="s">
        <v>321</v>
      </c>
      <c r="D33" s="90" t="s">
        <v>38</v>
      </c>
      <c r="E33" s="90" t="s">
        <v>38</v>
      </c>
      <c r="F33" s="90" t="s">
        <v>38</v>
      </c>
      <c r="G33" s="90" t="s">
        <v>38</v>
      </c>
      <c r="H33" s="93">
        <v>1400</v>
      </c>
      <c r="I33" s="90" t="s">
        <v>38</v>
      </c>
      <c r="J33" s="90" t="s">
        <v>38</v>
      </c>
      <c r="K33" s="90" t="s">
        <v>38</v>
      </c>
      <c r="L33" s="90" t="s">
        <v>38</v>
      </c>
      <c r="M33" s="77"/>
      <c r="N33" s="90" t="s">
        <v>38</v>
      </c>
      <c r="O33" s="90" t="s">
        <v>38</v>
      </c>
      <c r="P33" s="90" t="s">
        <v>38</v>
      </c>
      <c r="Q33" s="90" t="s">
        <v>38</v>
      </c>
      <c r="R33" s="82">
        <v>4.5999999999999999E-3</v>
      </c>
      <c r="S33" s="90" t="s">
        <v>38</v>
      </c>
      <c r="T33" s="90" t="s">
        <v>38</v>
      </c>
      <c r="U33" s="90" t="s">
        <v>38</v>
      </c>
      <c r="V33" s="90" t="s">
        <v>38</v>
      </c>
      <c r="W33" s="77"/>
    </row>
    <row r="34" spans="1:23" x14ac:dyDescent="0.25">
      <c r="A34" s="77">
        <v>13.1</v>
      </c>
      <c r="B34" s="77" t="s">
        <v>294</v>
      </c>
      <c r="C34" s="97" t="s">
        <v>322</v>
      </c>
      <c r="D34" s="90" t="s">
        <v>38</v>
      </c>
      <c r="E34" s="90" t="s">
        <v>38</v>
      </c>
      <c r="F34" s="90" t="s">
        <v>38</v>
      </c>
      <c r="G34" s="90" t="s">
        <v>38</v>
      </c>
      <c r="H34" s="93">
        <v>3000</v>
      </c>
      <c r="I34" s="90" t="s">
        <v>38</v>
      </c>
      <c r="J34" s="90" t="s">
        <v>38</v>
      </c>
      <c r="K34" s="90" t="s">
        <v>38</v>
      </c>
      <c r="L34" s="90" t="s">
        <v>38</v>
      </c>
      <c r="M34" s="77"/>
      <c r="N34" s="90" t="s">
        <v>38</v>
      </c>
      <c r="O34" s="90" t="s">
        <v>38</v>
      </c>
      <c r="P34" s="90" t="s">
        <v>38</v>
      </c>
      <c r="Q34" s="90" t="s">
        <v>38</v>
      </c>
      <c r="R34" s="82">
        <v>9.1000000000000004E-3</v>
      </c>
      <c r="S34" s="90" t="s">
        <v>38</v>
      </c>
      <c r="T34" s="90" t="s">
        <v>38</v>
      </c>
      <c r="U34" s="90" t="s">
        <v>38</v>
      </c>
      <c r="V34" s="90" t="s">
        <v>38</v>
      </c>
      <c r="W34" s="77"/>
    </row>
    <row r="35" spans="1:23" x14ac:dyDescent="0.25">
      <c r="A35" s="77">
        <v>13.1</v>
      </c>
      <c r="B35" s="77" t="s">
        <v>294</v>
      </c>
      <c r="C35" s="97" t="s">
        <v>323</v>
      </c>
      <c r="D35" s="90" t="s">
        <v>38</v>
      </c>
      <c r="E35" s="90" t="s">
        <v>38</v>
      </c>
      <c r="F35" s="90" t="s">
        <v>38</v>
      </c>
      <c r="G35" s="90" t="s">
        <v>38</v>
      </c>
      <c r="H35" s="93">
        <v>950</v>
      </c>
      <c r="I35" s="90" t="s">
        <v>38</v>
      </c>
      <c r="J35" s="90" t="s">
        <v>38</v>
      </c>
      <c r="K35" s="90" t="s">
        <v>38</v>
      </c>
      <c r="L35" s="90" t="s">
        <v>38</v>
      </c>
      <c r="M35" s="77"/>
      <c r="N35" s="90" t="s">
        <v>38</v>
      </c>
      <c r="O35" s="90" t="s">
        <v>38</v>
      </c>
      <c r="P35" s="90" t="s">
        <v>38</v>
      </c>
      <c r="Q35" s="90" t="s">
        <v>38</v>
      </c>
      <c r="R35" s="82">
        <v>2.0199999999999999E-2</v>
      </c>
      <c r="S35" s="90" t="s">
        <v>38</v>
      </c>
      <c r="T35" s="90" t="s">
        <v>38</v>
      </c>
      <c r="U35" s="90" t="s">
        <v>38</v>
      </c>
      <c r="V35" s="90" t="s">
        <v>38</v>
      </c>
      <c r="W35" s="77"/>
    </row>
    <row r="36" spans="1:23" x14ac:dyDescent="0.25">
      <c r="A36" s="77">
        <v>13.1</v>
      </c>
      <c r="B36" s="77" t="s">
        <v>294</v>
      </c>
      <c r="C36" s="78" t="s">
        <v>324</v>
      </c>
      <c r="D36" s="79">
        <v>482.65</v>
      </c>
      <c r="E36" s="79">
        <v>422.06</v>
      </c>
      <c r="F36" s="79">
        <v>455.91</v>
      </c>
      <c r="G36" s="79">
        <v>473.13799999999998</v>
      </c>
      <c r="H36" s="98">
        <v>500</v>
      </c>
      <c r="I36" s="81">
        <f>SUM(H36-G36)</f>
        <v>26.862000000000023</v>
      </c>
      <c r="J36" s="82">
        <f>SUM(H36-G36)/G36</f>
        <v>5.6774133550887951E-2</v>
      </c>
      <c r="K36" s="81">
        <f>SUM(H36-D36)</f>
        <v>17.350000000000023</v>
      </c>
      <c r="L36" s="82">
        <f>SUM(H36-D36)/D36</f>
        <v>3.5947373873407282E-2</v>
      </c>
      <c r="M36" s="77"/>
      <c r="N36" s="83">
        <v>6.3374177534376103E-2</v>
      </c>
      <c r="O36" s="83">
        <v>5.3341849348936869E-2</v>
      </c>
      <c r="P36" s="83">
        <v>5.4808007876599937E-2</v>
      </c>
      <c r="Q36" s="83">
        <v>6.052419475208215E-2</v>
      </c>
      <c r="R36" s="83">
        <v>3.9600000000000003E-2</v>
      </c>
      <c r="S36" s="99">
        <f>SUM(R36-Q36)</f>
        <v>-2.0924194752082147E-2</v>
      </c>
      <c r="T36" s="82">
        <f>SUM(R36-Q36)/Q36</f>
        <v>-0.34571620221948207</v>
      </c>
      <c r="U36" s="82">
        <f>SUM(Q36-N36)</f>
        <v>-2.8499827822939527E-3</v>
      </c>
      <c r="V36" s="82">
        <f>SUM(R36-N36)/N36</f>
        <v>-0.37513981970780219</v>
      </c>
      <c r="W36" s="77"/>
    </row>
    <row r="37" spans="1:23" x14ac:dyDescent="0.25">
      <c r="A37" s="77">
        <v>13.2</v>
      </c>
      <c r="B37" s="77" t="s">
        <v>296</v>
      </c>
      <c r="C37" s="84" t="s">
        <v>191</v>
      </c>
      <c r="D37" s="85">
        <v>502.34</v>
      </c>
      <c r="E37" s="85">
        <v>453.18</v>
      </c>
      <c r="F37" s="85">
        <v>494.82600000000002</v>
      </c>
      <c r="G37" s="85">
        <v>518.58199999999999</v>
      </c>
      <c r="H37" s="75">
        <v>539.48</v>
      </c>
      <c r="I37" s="86">
        <f>SUM(H37-G37)</f>
        <v>20.898000000000025</v>
      </c>
      <c r="J37" s="87">
        <f>SUM(H37-G37)/G37</f>
        <v>4.0298352044614016E-2</v>
      </c>
      <c r="K37" s="86">
        <f>SUM(H37-D37)</f>
        <v>37.140000000000043</v>
      </c>
      <c r="L37" s="87">
        <f>SUM(H37-D37)/D37</f>
        <v>7.3933988931799269E-2</v>
      </c>
      <c r="M37" s="77"/>
      <c r="N37" s="88">
        <v>2.1630353413971081E-2</v>
      </c>
      <c r="O37" s="88">
        <v>2.1180154936541948E-2</v>
      </c>
      <c r="P37" s="88">
        <v>2.3668410587076971E-2</v>
      </c>
      <c r="Q37" s="88">
        <v>2.5747037224991789E-2</v>
      </c>
      <c r="R37" s="87">
        <v>2.63E-2</v>
      </c>
      <c r="S37" s="87">
        <f>SUM(R37-Q37)</f>
        <v>5.5296277500821098E-4</v>
      </c>
      <c r="T37" s="87">
        <f>SUM(R37-Q37)/Q37</f>
        <v>2.1476753623188474E-2</v>
      </c>
      <c r="U37" s="87">
        <f>SUM(Q37-N37)</f>
        <v>4.1166838110207084E-3</v>
      </c>
      <c r="V37" s="87">
        <f>SUM(R37-N37)/N37</f>
        <v>0.215883970856102</v>
      </c>
      <c r="W37" s="77"/>
    </row>
    <row r="38" spans="1:23" x14ac:dyDescent="0.25">
      <c r="A38" s="77">
        <v>13.2</v>
      </c>
      <c r="B38" s="77" t="s">
        <v>296</v>
      </c>
      <c r="C38" s="84" t="s">
        <v>325</v>
      </c>
      <c r="D38" s="85">
        <v>484.7</v>
      </c>
      <c r="E38" s="85">
        <v>423.51</v>
      </c>
      <c r="F38" s="85">
        <v>445.62099999999998</v>
      </c>
      <c r="G38" s="85">
        <v>438.459</v>
      </c>
      <c r="H38" s="75">
        <v>455.90199999999999</v>
      </c>
      <c r="I38" s="86">
        <f>SUM(H38-G38)</f>
        <v>17.442999999999984</v>
      </c>
      <c r="J38" s="87">
        <f>SUM(H38-G38)/G38</f>
        <v>3.9782511021555E-2</v>
      </c>
      <c r="K38" s="86">
        <f>SUM(H38-D38)</f>
        <v>-28.798000000000002</v>
      </c>
      <c r="L38" s="87">
        <f>SUM(H38-D38)/D38</f>
        <v>-5.9414070559108731E-2</v>
      </c>
      <c r="M38" s="77"/>
      <c r="N38" s="88">
        <v>2.6752295023836727E-2</v>
      </c>
      <c r="O38" s="88">
        <v>2.2704796439756057E-2</v>
      </c>
      <c r="P38" s="88">
        <v>2.2452170891329948E-2</v>
      </c>
      <c r="Q38" s="88">
        <v>2.5105227021702141E-2</v>
      </c>
      <c r="R38" s="87">
        <v>2.81E-2</v>
      </c>
      <c r="S38" s="87">
        <f>SUM(R38-Q38)</f>
        <v>2.9947729782978591E-3</v>
      </c>
      <c r="T38" s="87">
        <f>SUM(R38-Q38)/Q38</f>
        <v>0.11928882282996431</v>
      </c>
      <c r="U38" s="87">
        <f>SUM(Q38-N38)</f>
        <v>-1.6470680021345857E-3</v>
      </c>
      <c r="V38" s="87">
        <f>SUM(R38-N38)/N38</f>
        <v>5.0377172312223925E-2</v>
      </c>
      <c r="W38" s="77"/>
    </row>
    <row r="39" spans="1:23" x14ac:dyDescent="0.25">
      <c r="A39" s="77">
        <v>13.2</v>
      </c>
      <c r="B39" s="77" t="s">
        <v>296</v>
      </c>
      <c r="C39" s="84" t="s">
        <v>326</v>
      </c>
      <c r="D39" s="85">
        <v>400</v>
      </c>
      <c r="E39" s="85">
        <v>342.35</v>
      </c>
      <c r="F39" s="85">
        <v>379.30799999999999</v>
      </c>
      <c r="G39" s="85">
        <v>355.89499999999998</v>
      </c>
      <c r="H39" s="75">
        <v>401.4</v>
      </c>
      <c r="I39" s="86">
        <f>SUM(H39-G39)</f>
        <v>45.504999999999995</v>
      </c>
      <c r="J39" s="87">
        <f>SUM(H39-G39)/G39</f>
        <v>0.12786074544458337</v>
      </c>
      <c r="K39" s="86">
        <f>SUM(H39-D39)</f>
        <v>1.3999999999999773</v>
      </c>
      <c r="L39" s="87">
        <f>SUM(H39-D39)/D39</f>
        <v>3.4999999999999433E-3</v>
      </c>
      <c r="M39" s="77"/>
      <c r="N39" s="88">
        <v>1.49915290965683E-2</v>
      </c>
      <c r="O39" s="88">
        <v>9.4568979726388658E-3</v>
      </c>
      <c r="P39" s="88">
        <v>8.6874263981930148E-3</v>
      </c>
      <c r="Q39" s="88">
        <v>9.6719305053882213E-3</v>
      </c>
      <c r="R39" s="87">
        <v>7.6E-3</v>
      </c>
      <c r="S39" s="87">
        <f>SUM(R39-Q39)</f>
        <v>-2.0719305053882213E-3</v>
      </c>
      <c r="T39" s="87">
        <f>SUM(R39-Q39)/Q39</f>
        <v>-0.21422098765432104</v>
      </c>
      <c r="U39" s="87">
        <f>SUM(Q39-N39)</f>
        <v>-5.3195985911800789E-3</v>
      </c>
      <c r="V39" s="87">
        <f>SUM(R39-N39)/N39</f>
        <v>-0.4930470433639948</v>
      </c>
      <c r="W39" s="77"/>
    </row>
    <row r="40" spans="1:23" x14ac:dyDescent="0.25">
      <c r="A40" s="77"/>
      <c r="B40" s="77"/>
      <c r="C40" s="77"/>
      <c r="D40" s="77"/>
      <c r="E40" s="77"/>
      <c r="F40" s="77"/>
      <c r="G40" s="77"/>
      <c r="H40" s="77"/>
      <c r="I40" s="77"/>
      <c r="J40" s="77"/>
      <c r="K40" s="77"/>
      <c r="L40" s="77"/>
      <c r="M40" s="77"/>
      <c r="N40" s="100" t="s">
        <v>327</v>
      </c>
      <c r="O40" s="77"/>
      <c r="P40" s="77"/>
      <c r="Q40" s="77"/>
      <c r="R40" s="77"/>
      <c r="S40" s="82"/>
      <c r="T40" s="82"/>
      <c r="U40" s="82"/>
      <c r="V40" s="82"/>
      <c r="W40" s="77"/>
    </row>
    <row r="41" spans="1:23" x14ac:dyDescent="0.25">
      <c r="A41" s="77"/>
      <c r="B41" s="77"/>
      <c r="C41" s="77"/>
      <c r="D41" s="77"/>
      <c r="E41" s="77"/>
      <c r="F41" s="77"/>
      <c r="G41" s="77"/>
      <c r="H41" s="77"/>
      <c r="I41" s="77"/>
      <c r="J41" s="77"/>
      <c r="K41" s="77"/>
      <c r="L41" s="77"/>
      <c r="M41" s="77"/>
      <c r="N41" s="77"/>
      <c r="O41" s="77"/>
      <c r="P41" s="77"/>
      <c r="Q41" s="77"/>
      <c r="R41" s="77"/>
      <c r="S41" s="77"/>
      <c r="T41" s="77"/>
      <c r="U41" s="77"/>
      <c r="V41" s="77"/>
      <c r="W41" s="77"/>
    </row>
    <row r="42" spans="1:23" x14ac:dyDescent="0.25">
      <c r="A42" s="7" t="s">
        <v>328</v>
      </c>
      <c r="B42" s="19"/>
      <c r="C42" s="19"/>
      <c r="D42" s="19"/>
      <c r="E42" s="7"/>
      <c r="F42" s="7"/>
      <c r="G42" s="7"/>
      <c r="H42" s="7"/>
      <c r="I42" s="19"/>
      <c r="J42" s="19"/>
      <c r="K42" s="19"/>
      <c r="L42" s="19"/>
      <c r="N42" s="7" t="s">
        <v>329</v>
      </c>
      <c r="O42" s="7"/>
      <c r="P42" s="7"/>
      <c r="Q42" s="7"/>
      <c r="R42" s="7"/>
      <c r="S42" s="19"/>
      <c r="T42" s="19"/>
      <c r="U42" s="19"/>
      <c r="V42" s="19"/>
    </row>
    <row r="43" spans="1:23" x14ac:dyDescent="0.25">
      <c r="A43" s="78" t="s">
        <v>26</v>
      </c>
      <c r="B43" s="78" t="s">
        <v>293</v>
      </c>
      <c r="C43" s="78" t="s">
        <v>182</v>
      </c>
      <c r="D43" s="78">
        <v>2021</v>
      </c>
      <c r="E43" s="78">
        <v>2022</v>
      </c>
      <c r="F43" s="78">
        <v>2023</v>
      </c>
      <c r="G43" s="78">
        <v>2024</v>
      </c>
      <c r="H43" s="78">
        <v>2025</v>
      </c>
      <c r="I43" s="78" t="s">
        <v>173</v>
      </c>
      <c r="J43" s="78" t="s">
        <v>55</v>
      </c>
      <c r="K43" s="78" t="s">
        <v>174</v>
      </c>
      <c r="L43" s="78" t="s">
        <v>57</v>
      </c>
      <c r="M43" s="77"/>
      <c r="N43" s="78">
        <v>2021</v>
      </c>
      <c r="O43" s="78">
        <v>2022</v>
      </c>
      <c r="P43" s="78">
        <v>2023</v>
      </c>
      <c r="Q43" s="78">
        <v>2024</v>
      </c>
      <c r="R43" s="78">
        <v>2025</v>
      </c>
      <c r="S43" s="78" t="s">
        <v>63</v>
      </c>
      <c r="T43" s="78" t="s">
        <v>55</v>
      </c>
      <c r="U43" s="78" t="s">
        <v>64</v>
      </c>
      <c r="V43" s="78" t="s">
        <v>57</v>
      </c>
    </row>
    <row r="44" spans="1:23" x14ac:dyDescent="0.25">
      <c r="A44" s="77">
        <v>13.3</v>
      </c>
      <c r="B44" s="77" t="s">
        <v>330</v>
      </c>
      <c r="C44" s="77" t="s">
        <v>331</v>
      </c>
      <c r="D44" s="105">
        <v>2925</v>
      </c>
      <c r="E44" s="105">
        <v>3048.78</v>
      </c>
      <c r="F44" s="93">
        <v>3000</v>
      </c>
      <c r="G44" s="93">
        <v>3252.26</v>
      </c>
      <c r="H44" s="106">
        <v>1696.865</v>
      </c>
      <c r="I44" s="81">
        <f t="shared" ref="I44:I52" si="8">SUM(H44-G44)</f>
        <v>-1555.3950000000002</v>
      </c>
      <c r="J44" s="82">
        <f t="shared" ref="J44:J52" si="9">SUM(H44-G44)/G44</f>
        <v>-0.47825050887690407</v>
      </c>
      <c r="K44" s="81">
        <f t="shared" ref="K44:K52" si="10">SUM(H44-D44)</f>
        <v>-1228.135</v>
      </c>
      <c r="L44" s="82">
        <f t="shared" ref="L44:L52" si="11">SUM(H44-D44)/D44</f>
        <v>-0.41987521367521369</v>
      </c>
      <c r="M44" s="77"/>
      <c r="N44" s="82">
        <v>0.12869</v>
      </c>
      <c r="O44" s="82">
        <v>0.13769000000000001</v>
      </c>
      <c r="P44" s="82">
        <v>0.13056000000000001</v>
      </c>
      <c r="Q44" s="82">
        <v>0.1386</v>
      </c>
      <c r="R44" s="107">
        <v>8.0000000000000007E-5</v>
      </c>
      <c r="S44" s="99">
        <f t="shared" ref="S44:S52" si="12">SUM(R44-Q44)</f>
        <v>-0.13852</v>
      </c>
      <c r="T44" s="82">
        <f t="shared" ref="T44:T52" si="13">SUM(R44-Q44)/Q44</f>
        <v>-0.99942279942279943</v>
      </c>
      <c r="U44" s="82">
        <f t="shared" ref="U44:U52" si="14">SUM(R44-N44)</f>
        <v>-0.12861</v>
      </c>
      <c r="V44" s="82">
        <f t="shared" ref="V44:V52" si="15">SUM(R44-N44)/N44</f>
        <v>-0.99937835107622974</v>
      </c>
    </row>
    <row r="45" spans="1:23" x14ac:dyDescent="0.25">
      <c r="A45" s="77">
        <v>13.3</v>
      </c>
      <c r="B45" s="77" t="s">
        <v>330</v>
      </c>
      <c r="C45" s="77" t="s">
        <v>332</v>
      </c>
      <c r="D45" s="105">
        <v>1555.32</v>
      </c>
      <c r="E45" s="105">
        <v>1421.9</v>
      </c>
      <c r="F45" s="93">
        <v>1628.42</v>
      </c>
      <c r="G45" s="93">
        <v>1606.47</v>
      </c>
      <c r="H45" s="106">
        <v>1804.1</v>
      </c>
      <c r="I45" s="81">
        <f t="shared" si="8"/>
        <v>197.62999999999988</v>
      </c>
      <c r="J45" s="82">
        <f t="shared" si="9"/>
        <v>0.1230212826881298</v>
      </c>
      <c r="K45" s="81">
        <f t="shared" si="10"/>
        <v>248.77999999999997</v>
      </c>
      <c r="L45" s="82">
        <f t="shared" si="11"/>
        <v>0.15995422163927681</v>
      </c>
      <c r="M45" s="77"/>
      <c r="N45" s="82">
        <v>4.7620000000000003E-2</v>
      </c>
      <c r="O45" s="82">
        <v>5.3220000000000003E-2</v>
      </c>
      <c r="P45" s="82">
        <v>5.1700000000000003E-2</v>
      </c>
      <c r="Q45" s="82">
        <v>4.3610000000000003E-2</v>
      </c>
      <c r="R45" s="107">
        <v>1.196E-2</v>
      </c>
      <c r="S45" s="99">
        <f t="shared" si="12"/>
        <v>-3.1650000000000005E-2</v>
      </c>
      <c r="T45" s="82">
        <f t="shared" si="13"/>
        <v>-0.72575097454712223</v>
      </c>
      <c r="U45" s="82">
        <f t="shared" si="14"/>
        <v>-3.5660000000000004E-2</v>
      </c>
      <c r="V45" s="82">
        <f t="shared" si="15"/>
        <v>-0.74884502309953804</v>
      </c>
    </row>
    <row r="46" spans="1:23" x14ac:dyDescent="0.25">
      <c r="A46" s="77">
        <v>13.3</v>
      </c>
      <c r="B46" s="77" t="s">
        <v>330</v>
      </c>
      <c r="C46" s="77" t="s">
        <v>333</v>
      </c>
      <c r="D46" s="93">
        <v>12000</v>
      </c>
      <c r="E46" s="93">
        <v>10000</v>
      </c>
      <c r="F46" s="93">
        <v>9000</v>
      </c>
      <c r="G46" s="93">
        <v>11016.71</v>
      </c>
      <c r="H46" s="106">
        <v>13297.74</v>
      </c>
      <c r="I46" s="81">
        <f t="shared" si="8"/>
        <v>2281.0300000000007</v>
      </c>
      <c r="J46" s="82">
        <f t="shared" si="9"/>
        <v>0.20705183307902275</v>
      </c>
      <c r="K46" s="81">
        <f t="shared" si="10"/>
        <v>1297.7399999999998</v>
      </c>
      <c r="L46" s="82">
        <f t="shared" si="11"/>
        <v>0.10814499999999998</v>
      </c>
      <c r="M46" s="77"/>
      <c r="N46" s="82">
        <v>1.11E-2</v>
      </c>
      <c r="O46" s="82">
        <v>1.4370000000000001E-2</v>
      </c>
      <c r="P46" s="82">
        <v>1.5469999999999999E-2</v>
      </c>
      <c r="Q46" s="82">
        <v>1.848E-2</v>
      </c>
      <c r="R46" s="107">
        <v>4.3400000000000001E-3</v>
      </c>
      <c r="S46" s="99">
        <f t="shared" si="12"/>
        <v>-1.414E-2</v>
      </c>
      <c r="T46" s="82">
        <f t="shared" si="13"/>
        <v>-0.76515151515151514</v>
      </c>
      <c r="U46" s="82">
        <f t="shared" si="14"/>
        <v>-6.7600000000000004E-3</v>
      </c>
      <c r="V46" s="82">
        <f t="shared" si="15"/>
        <v>-0.60900900900900901</v>
      </c>
    </row>
    <row r="47" spans="1:23" x14ac:dyDescent="0.25">
      <c r="A47" s="77">
        <v>13.3</v>
      </c>
      <c r="B47" s="77" t="s">
        <v>330</v>
      </c>
      <c r="C47" s="77" t="s">
        <v>334</v>
      </c>
      <c r="D47" s="105">
        <v>1153.43</v>
      </c>
      <c r="E47" s="105">
        <v>1200.1199999999999</v>
      </c>
      <c r="F47" s="93">
        <v>1397.42</v>
      </c>
      <c r="G47" s="93">
        <v>1600</v>
      </c>
      <c r="H47" s="106">
        <v>1185</v>
      </c>
      <c r="I47" s="81">
        <f t="shared" si="8"/>
        <v>-415</v>
      </c>
      <c r="J47" s="82">
        <f t="shared" si="9"/>
        <v>-0.25937500000000002</v>
      </c>
      <c r="K47" s="81">
        <f t="shared" si="10"/>
        <v>31.569999999999936</v>
      </c>
      <c r="L47" s="82">
        <f t="shared" si="11"/>
        <v>2.7370538307482841E-2</v>
      </c>
      <c r="M47" s="77"/>
      <c r="N47" s="82">
        <v>1.771E-2</v>
      </c>
      <c r="O47" s="82">
        <v>1.806E-2</v>
      </c>
      <c r="P47" s="82">
        <v>1.4579999999999999E-2</v>
      </c>
      <c r="Q47" s="82">
        <v>9.5399999999999999E-3</v>
      </c>
      <c r="R47" s="107">
        <v>3.4299999999999999E-3</v>
      </c>
      <c r="S47" s="99">
        <f t="shared" si="12"/>
        <v>-6.11E-3</v>
      </c>
      <c r="T47" s="82">
        <f t="shared" si="13"/>
        <v>-0.64046121593291405</v>
      </c>
      <c r="U47" s="82">
        <f t="shared" si="14"/>
        <v>-1.4280000000000001E-2</v>
      </c>
      <c r="V47" s="82">
        <f t="shared" si="15"/>
        <v>-0.80632411067193677</v>
      </c>
    </row>
    <row r="48" spans="1:23" x14ac:dyDescent="0.25">
      <c r="A48" s="77">
        <v>13.3</v>
      </c>
      <c r="B48" s="77" t="s">
        <v>330</v>
      </c>
      <c r="C48" s="77" t="s">
        <v>335</v>
      </c>
      <c r="D48" s="105">
        <v>119317.03</v>
      </c>
      <c r="E48" s="105">
        <v>132908.51999999999</v>
      </c>
      <c r="F48" s="93">
        <v>162733.09</v>
      </c>
      <c r="G48" s="93">
        <v>169058.33</v>
      </c>
      <c r="H48" s="93">
        <v>182168.13</v>
      </c>
      <c r="I48" s="81">
        <f t="shared" si="8"/>
        <v>13109.800000000017</v>
      </c>
      <c r="J48" s="82">
        <f t="shared" si="9"/>
        <v>7.754601621818942E-2</v>
      </c>
      <c r="K48" s="81">
        <f t="shared" si="10"/>
        <v>62851.100000000006</v>
      </c>
      <c r="L48" s="82">
        <f t="shared" si="11"/>
        <v>0.52675716115293858</v>
      </c>
      <c r="M48" s="77"/>
      <c r="N48" s="82">
        <v>5.7209999999999997E-2</v>
      </c>
      <c r="O48" s="82">
        <v>7.356E-2</v>
      </c>
      <c r="P48" s="82">
        <v>8.3529999999999993E-2</v>
      </c>
      <c r="Q48" s="82">
        <v>9.9879999999999997E-2</v>
      </c>
      <c r="R48" s="107">
        <v>4.8009999999999997E-2</v>
      </c>
      <c r="S48" s="99">
        <f t="shared" si="12"/>
        <v>-5.1869999999999999E-2</v>
      </c>
      <c r="T48" s="82">
        <f t="shared" si="13"/>
        <v>-0.51932318782539044</v>
      </c>
      <c r="U48" s="82">
        <f t="shared" si="14"/>
        <v>-9.1999999999999998E-3</v>
      </c>
      <c r="V48" s="82">
        <f t="shared" si="15"/>
        <v>-0.1608110470197518</v>
      </c>
    </row>
    <row r="49" spans="1:22" x14ac:dyDescent="0.25">
      <c r="A49" s="77">
        <v>13.3</v>
      </c>
      <c r="B49" s="77" t="s">
        <v>330</v>
      </c>
      <c r="C49" s="77" t="s">
        <v>336</v>
      </c>
      <c r="D49" s="93">
        <v>9000</v>
      </c>
      <c r="E49" s="105">
        <v>9509.32</v>
      </c>
      <c r="F49" s="93">
        <v>10001</v>
      </c>
      <c r="G49" s="93">
        <v>10230.25</v>
      </c>
      <c r="H49" s="93">
        <v>11314.919</v>
      </c>
      <c r="I49" s="81">
        <f t="shared" si="8"/>
        <v>1084.6689999999999</v>
      </c>
      <c r="J49" s="82">
        <f t="shared" si="9"/>
        <v>0.10602565919698931</v>
      </c>
      <c r="K49" s="81">
        <f t="shared" si="10"/>
        <v>2314.9189999999999</v>
      </c>
      <c r="L49" s="82">
        <f t="shared" si="11"/>
        <v>0.2572132222222222</v>
      </c>
      <c r="M49" s="77"/>
      <c r="N49" s="82">
        <v>0.16391</v>
      </c>
      <c r="O49" s="82">
        <v>0.18853</v>
      </c>
      <c r="P49" s="82">
        <v>0.20752000000000001</v>
      </c>
      <c r="Q49" s="82">
        <v>0.20952999999999999</v>
      </c>
      <c r="R49" s="94">
        <v>0.10745</v>
      </c>
      <c r="S49" s="99">
        <f t="shared" si="12"/>
        <v>-0.10207999999999999</v>
      </c>
      <c r="T49" s="82">
        <f t="shared" si="13"/>
        <v>-0.48718560587982623</v>
      </c>
      <c r="U49" s="82">
        <f t="shared" si="14"/>
        <v>-5.6459999999999996E-2</v>
      </c>
      <c r="V49" s="82">
        <f t="shared" si="15"/>
        <v>-0.34445732414129704</v>
      </c>
    </row>
    <row r="50" spans="1:22" x14ac:dyDescent="0.25">
      <c r="A50" s="77">
        <v>13.3</v>
      </c>
      <c r="B50" s="77" t="s">
        <v>330</v>
      </c>
      <c r="C50" s="77" t="s">
        <v>317</v>
      </c>
      <c r="D50" s="105">
        <v>2000.34</v>
      </c>
      <c r="E50" s="105">
        <v>1879.73</v>
      </c>
      <c r="F50" s="93">
        <v>1518.69</v>
      </c>
      <c r="G50" s="93">
        <v>1291.3800000000001</v>
      </c>
      <c r="H50" s="93">
        <v>1884.923</v>
      </c>
      <c r="I50" s="81">
        <f t="shared" si="8"/>
        <v>593.54299999999989</v>
      </c>
      <c r="J50" s="82">
        <f t="shared" si="9"/>
        <v>0.4596191670925675</v>
      </c>
      <c r="K50" s="81">
        <f t="shared" si="10"/>
        <v>-115.41699999999992</v>
      </c>
      <c r="L50" s="82">
        <f t="shared" si="11"/>
        <v>-5.7698691222492139E-2</v>
      </c>
      <c r="M50" s="77"/>
      <c r="N50" s="82">
        <v>0.22445000000000001</v>
      </c>
      <c r="O50" s="82">
        <v>0.14041000000000001</v>
      </c>
      <c r="P50" s="82">
        <v>0.10929999999999999</v>
      </c>
      <c r="Q50" s="82">
        <v>8.6889999999999995E-2</v>
      </c>
      <c r="R50" s="83">
        <v>4.675E-2</v>
      </c>
      <c r="S50" s="99">
        <f t="shared" si="12"/>
        <v>-4.0139999999999995E-2</v>
      </c>
      <c r="T50" s="82">
        <f t="shared" si="13"/>
        <v>-0.46196340200253189</v>
      </c>
      <c r="U50" s="82">
        <f t="shared" si="14"/>
        <v>-0.17770000000000002</v>
      </c>
      <c r="V50" s="82">
        <f t="shared" si="15"/>
        <v>-0.79171307640899979</v>
      </c>
    </row>
    <row r="51" spans="1:22" x14ac:dyDescent="0.25">
      <c r="A51" s="77">
        <v>13.3</v>
      </c>
      <c r="B51" s="77" t="s">
        <v>330</v>
      </c>
      <c r="C51" s="77" t="s">
        <v>337</v>
      </c>
      <c r="D51" s="105">
        <v>3077.88</v>
      </c>
      <c r="E51" s="105">
        <v>3287.57</v>
      </c>
      <c r="F51" s="93">
        <v>3326.26</v>
      </c>
      <c r="G51" s="93">
        <v>3652.24</v>
      </c>
      <c r="H51" s="93">
        <v>3955.2269999999999</v>
      </c>
      <c r="I51" s="81">
        <f t="shared" si="8"/>
        <v>302.98700000000008</v>
      </c>
      <c r="J51" s="82">
        <f t="shared" si="9"/>
        <v>8.2959225023547217E-2</v>
      </c>
      <c r="K51" s="81">
        <f t="shared" si="10"/>
        <v>877.34699999999975</v>
      </c>
      <c r="L51" s="82">
        <f t="shared" si="11"/>
        <v>0.28504912472221128</v>
      </c>
      <c r="M51" s="77"/>
      <c r="N51" s="82">
        <v>0.27695999999999998</v>
      </c>
      <c r="O51" s="82">
        <v>0.28310000000000002</v>
      </c>
      <c r="P51" s="82">
        <v>0.29082999999999998</v>
      </c>
      <c r="Q51" s="82">
        <v>0.29888999999999999</v>
      </c>
      <c r="R51" s="83">
        <v>0.14732999999999999</v>
      </c>
      <c r="S51" s="99">
        <f t="shared" si="12"/>
        <v>-0.15156</v>
      </c>
      <c r="T51" s="82">
        <f t="shared" si="13"/>
        <v>-0.50707618187292991</v>
      </c>
      <c r="U51" s="82">
        <f t="shared" si="14"/>
        <v>-0.12963</v>
      </c>
      <c r="V51" s="82">
        <f t="shared" si="15"/>
        <v>-0.46804592720970539</v>
      </c>
    </row>
    <row r="52" spans="1:22" x14ac:dyDescent="0.25">
      <c r="A52" s="77">
        <v>13.3</v>
      </c>
      <c r="B52" s="77" t="s">
        <v>330</v>
      </c>
      <c r="C52" s="77" t="s">
        <v>338</v>
      </c>
      <c r="D52" s="105">
        <v>2272.4299999999998</v>
      </c>
      <c r="E52" s="105">
        <v>2000.34</v>
      </c>
      <c r="F52" s="93">
        <v>2099.4299999999998</v>
      </c>
      <c r="G52" s="93">
        <v>2272.16</v>
      </c>
      <c r="H52" s="93">
        <v>2357.2089999999998</v>
      </c>
      <c r="I52" s="81">
        <f t="shared" si="8"/>
        <v>85.048999999999978</v>
      </c>
      <c r="J52" s="82">
        <f t="shared" si="9"/>
        <v>3.7430902753327222E-2</v>
      </c>
      <c r="K52" s="81">
        <f t="shared" si="10"/>
        <v>84.778999999999996</v>
      </c>
      <c r="L52" s="82">
        <f t="shared" si="11"/>
        <v>3.7307639839290981E-2</v>
      </c>
      <c r="M52" s="77"/>
      <c r="N52" s="82">
        <v>7.2370000000000004E-2</v>
      </c>
      <c r="O52" s="82">
        <v>9.1050000000000006E-2</v>
      </c>
      <c r="P52" s="82">
        <v>9.6500000000000002E-2</v>
      </c>
      <c r="Q52" s="82">
        <v>9.4570000000000001E-2</v>
      </c>
      <c r="R52" s="83">
        <v>0.12745999999999999</v>
      </c>
      <c r="S52" s="99">
        <f t="shared" si="12"/>
        <v>3.2889999999999989E-2</v>
      </c>
      <c r="T52" s="82">
        <f t="shared" si="13"/>
        <v>0.3477847097388177</v>
      </c>
      <c r="U52" s="82">
        <f t="shared" si="14"/>
        <v>5.5089999999999986E-2</v>
      </c>
      <c r="V52" s="82">
        <f t="shared" si="15"/>
        <v>0.76122702777393925</v>
      </c>
    </row>
    <row r="53" spans="1:22" x14ac:dyDescent="0.25">
      <c r="A53" s="77">
        <v>13.3</v>
      </c>
      <c r="B53" s="77" t="s">
        <v>330</v>
      </c>
      <c r="C53" s="97" t="s">
        <v>339</v>
      </c>
      <c r="D53" s="90" t="s">
        <v>38</v>
      </c>
      <c r="E53" s="90" t="s">
        <v>38</v>
      </c>
      <c r="F53" s="90" t="s">
        <v>38</v>
      </c>
      <c r="G53" s="90" t="s">
        <v>38</v>
      </c>
      <c r="H53" s="93">
        <v>1016.415</v>
      </c>
      <c r="I53" s="90" t="s">
        <v>38</v>
      </c>
      <c r="J53" s="90" t="s">
        <v>38</v>
      </c>
      <c r="K53" s="90" t="s">
        <v>38</v>
      </c>
      <c r="L53" s="90" t="s">
        <v>38</v>
      </c>
      <c r="M53" s="77"/>
      <c r="N53" s="90" t="s">
        <v>38</v>
      </c>
      <c r="O53" s="90" t="s">
        <v>38</v>
      </c>
      <c r="P53" s="90" t="s">
        <v>38</v>
      </c>
      <c r="Q53" s="90" t="s">
        <v>38</v>
      </c>
      <c r="R53" s="83">
        <v>3.9199999999999999E-3</v>
      </c>
      <c r="S53" s="90" t="s">
        <v>38</v>
      </c>
      <c r="T53" s="90" t="s">
        <v>38</v>
      </c>
      <c r="U53" s="90" t="s">
        <v>38</v>
      </c>
      <c r="V53" s="90" t="s">
        <v>38</v>
      </c>
    </row>
    <row r="54" spans="1:22" x14ac:dyDescent="0.25">
      <c r="A54" s="77">
        <v>13.3</v>
      </c>
      <c r="B54" s="77" t="s">
        <v>330</v>
      </c>
      <c r="C54" s="108" t="s">
        <v>340</v>
      </c>
      <c r="D54" s="90" t="s">
        <v>38</v>
      </c>
      <c r="E54" s="90" t="s">
        <v>38</v>
      </c>
      <c r="F54" s="90" t="s">
        <v>38</v>
      </c>
      <c r="G54" s="90" t="s">
        <v>38</v>
      </c>
      <c r="H54" s="93">
        <v>619.17499999999995</v>
      </c>
      <c r="I54" s="90" t="s">
        <v>38</v>
      </c>
      <c r="J54" s="90" t="s">
        <v>38</v>
      </c>
      <c r="K54" s="90" t="s">
        <v>38</v>
      </c>
      <c r="L54" s="90" t="s">
        <v>38</v>
      </c>
      <c r="M54" s="77"/>
      <c r="N54" s="90" t="s">
        <v>38</v>
      </c>
      <c r="O54" s="90" t="s">
        <v>38</v>
      </c>
      <c r="P54" s="90" t="s">
        <v>38</v>
      </c>
      <c r="Q54" s="90" t="s">
        <v>38</v>
      </c>
      <c r="R54" s="83">
        <v>2.4399999999999999E-3</v>
      </c>
      <c r="S54" s="90" t="s">
        <v>38</v>
      </c>
      <c r="T54" s="90" t="s">
        <v>38</v>
      </c>
      <c r="U54" s="90" t="s">
        <v>38</v>
      </c>
      <c r="V54" s="90" t="s">
        <v>38</v>
      </c>
    </row>
    <row r="55" spans="1:22" x14ac:dyDescent="0.25">
      <c r="A55" s="77">
        <v>13.3</v>
      </c>
      <c r="B55" s="77" t="s">
        <v>330</v>
      </c>
      <c r="C55" s="97" t="s">
        <v>341</v>
      </c>
      <c r="D55" s="90" t="s">
        <v>38</v>
      </c>
      <c r="E55" s="90" t="s">
        <v>38</v>
      </c>
      <c r="F55" s="90" t="s">
        <v>38</v>
      </c>
      <c r="G55" s="90" t="s">
        <v>38</v>
      </c>
      <c r="H55" s="93">
        <v>405</v>
      </c>
      <c r="I55" s="90" t="s">
        <v>38</v>
      </c>
      <c r="J55" s="90" t="s">
        <v>38</v>
      </c>
      <c r="K55" s="90" t="s">
        <v>38</v>
      </c>
      <c r="L55" s="90" t="s">
        <v>38</v>
      </c>
      <c r="M55" s="77"/>
      <c r="N55" s="90" t="s">
        <v>38</v>
      </c>
      <c r="O55" s="90" t="s">
        <v>38</v>
      </c>
      <c r="P55" s="90" t="s">
        <v>38</v>
      </c>
      <c r="Q55" s="90" t="s">
        <v>38</v>
      </c>
      <c r="R55" s="83">
        <v>9.5E-4</v>
      </c>
      <c r="S55" s="90" t="s">
        <v>38</v>
      </c>
      <c r="T55" s="90" t="s">
        <v>38</v>
      </c>
      <c r="U55" s="90" t="s">
        <v>38</v>
      </c>
      <c r="V55" s="90" t="s">
        <v>38</v>
      </c>
    </row>
    <row r="56" spans="1:22" x14ac:dyDescent="0.25">
      <c r="A56" s="77">
        <v>13.3</v>
      </c>
      <c r="B56" s="77" t="s">
        <v>330</v>
      </c>
      <c r="C56" s="97" t="s">
        <v>342</v>
      </c>
      <c r="D56" s="90" t="s">
        <v>38</v>
      </c>
      <c r="E56" s="90" t="s">
        <v>38</v>
      </c>
      <c r="F56" s="90" t="s">
        <v>38</v>
      </c>
      <c r="G56" s="90" t="s">
        <v>38</v>
      </c>
      <c r="H56" s="93">
        <v>1991</v>
      </c>
      <c r="I56" s="90" t="s">
        <v>38</v>
      </c>
      <c r="J56" s="90" t="s">
        <v>38</v>
      </c>
      <c r="K56" s="90" t="s">
        <v>38</v>
      </c>
      <c r="L56" s="90" t="s">
        <v>38</v>
      </c>
      <c r="M56" s="77"/>
      <c r="N56" s="90" t="s">
        <v>38</v>
      </c>
      <c r="O56" s="90" t="s">
        <v>38</v>
      </c>
      <c r="P56" s="90" t="s">
        <v>38</v>
      </c>
      <c r="Q56" s="90" t="s">
        <v>38</v>
      </c>
      <c r="R56" s="83">
        <v>1.1E-4</v>
      </c>
      <c r="S56" s="90" t="s">
        <v>38</v>
      </c>
      <c r="T56" s="90" t="s">
        <v>38</v>
      </c>
      <c r="U56" s="90" t="s">
        <v>38</v>
      </c>
      <c r="V56" s="90" t="s">
        <v>38</v>
      </c>
    </row>
    <row r="57" spans="1:22" x14ac:dyDescent="0.25">
      <c r="A57" s="77">
        <v>13.3</v>
      </c>
      <c r="B57" s="77" t="s">
        <v>330</v>
      </c>
      <c r="C57" s="97" t="s">
        <v>343</v>
      </c>
      <c r="D57" s="90" t="s">
        <v>38</v>
      </c>
      <c r="E57" s="90" t="s">
        <v>38</v>
      </c>
      <c r="F57" s="90" t="s">
        <v>38</v>
      </c>
      <c r="G57" s="90" t="s">
        <v>38</v>
      </c>
      <c r="H57" s="93">
        <v>286.16399999999999</v>
      </c>
      <c r="I57" s="90" t="s">
        <v>38</v>
      </c>
      <c r="J57" s="90" t="s">
        <v>38</v>
      </c>
      <c r="K57" s="90" t="s">
        <v>38</v>
      </c>
      <c r="L57" s="90" t="s">
        <v>38</v>
      </c>
      <c r="M57" s="77"/>
      <c r="N57" s="90" t="s">
        <v>38</v>
      </c>
      <c r="O57" s="90" t="s">
        <v>38</v>
      </c>
      <c r="P57" s="90" t="s">
        <v>38</v>
      </c>
      <c r="Q57" s="90" t="s">
        <v>38</v>
      </c>
      <c r="R57" s="83">
        <v>9.7049999999999997E-2</v>
      </c>
      <c r="S57" s="90" t="s">
        <v>38</v>
      </c>
      <c r="T57" s="90" t="s">
        <v>38</v>
      </c>
      <c r="U57" s="90" t="s">
        <v>38</v>
      </c>
      <c r="V57" s="90" t="s">
        <v>38</v>
      </c>
    </row>
    <row r="58" spans="1:22" x14ac:dyDescent="0.25">
      <c r="A58" s="77">
        <v>13.3</v>
      </c>
      <c r="B58" s="77" t="s">
        <v>330</v>
      </c>
      <c r="C58" s="97" t="s">
        <v>344</v>
      </c>
      <c r="D58" s="90" t="s">
        <v>38</v>
      </c>
      <c r="E58" s="90" t="s">
        <v>38</v>
      </c>
      <c r="F58" s="90" t="s">
        <v>38</v>
      </c>
      <c r="G58" s="90" t="s">
        <v>38</v>
      </c>
      <c r="H58" s="93">
        <v>1683.365</v>
      </c>
      <c r="I58" s="90" t="s">
        <v>38</v>
      </c>
      <c r="J58" s="90" t="s">
        <v>38</v>
      </c>
      <c r="K58" s="90" t="s">
        <v>38</v>
      </c>
      <c r="L58" s="90" t="s">
        <v>38</v>
      </c>
      <c r="M58" s="77"/>
      <c r="N58" s="90" t="s">
        <v>38</v>
      </c>
      <c r="O58" s="90" t="s">
        <v>38</v>
      </c>
      <c r="P58" s="90" t="s">
        <v>38</v>
      </c>
      <c r="Q58" s="90" t="s">
        <v>38</v>
      </c>
      <c r="R58" s="83">
        <v>0.14549999999999999</v>
      </c>
      <c r="S58" s="90" t="s">
        <v>38</v>
      </c>
      <c r="T58" s="90" t="s">
        <v>38</v>
      </c>
      <c r="U58" s="90" t="s">
        <v>38</v>
      </c>
      <c r="V58" s="90" t="s">
        <v>38</v>
      </c>
    </row>
    <row r="59" spans="1:22" x14ac:dyDescent="0.25">
      <c r="A59" s="77">
        <v>13.3</v>
      </c>
      <c r="B59" s="77" t="s">
        <v>330</v>
      </c>
      <c r="C59" s="97" t="s">
        <v>345</v>
      </c>
      <c r="D59" s="90" t="s">
        <v>38</v>
      </c>
      <c r="E59" s="90" t="s">
        <v>38</v>
      </c>
      <c r="F59" s="90" t="s">
        <v>38</v>
      </c>
      <c r="G59" s="90" t="s">
        <v>38</v>
      </c>
      <c r="H59" s="93">
        <v>12360.19</v>
      </c>
      <c r="I59" s="90" t="s">
        <v>38</v>
      </c>
      <c r="J59" s="90" t="s">
        <v>38</v>
      </c>
      <c r="K59" s="90" t="s">
        <v>38</v>
      </c>
      <c r="L59" s="90" t="s">
        <v>38</v>
      </c>
      <c r="M59" s="77"/>
      <c r="N59" s="90" t="s">
        <v>38</v>
      </c>
      <c r="O59" s="90" t="s">
        <v>38</v>
      </c>
      <c r="P59" s="90" t="s">
        <v>38</v>
      </c>
      <c r="Q59" s="90" t="s">
        <v>38</v>
      </c>
      <c r="R59" s="83">
        <v>1.9060000000000001E-2</v>
      </c>
      <c r="S59" s="90" t="s">
        <v>38</v>
      </c>
      <c r="T59" s="90" t="s">
        <v>38</v>
      </c>
      <c r="U59" s="90" t="s">
        <v>38</v>
      </c>
      <c r="V59" s="90" t="s">
        <v>38</v>
      </c>
    </row>
    <row r="60" spans="1:22" x14ac:dyDescent="0.25">
      <c r="A60" s="77">
        <v>13.3</v>
      </c>
      <c r="B60" s="77" t="s">
        <v>330</v>
      </c>
      <c r="C60" s="108" t="s">
        <v>346</v>
      </c>
      <c r="D60" s="90" t="s">
        <v>38</v>
      </c>
      <c r="E60" s="90" t="s">
        <v>38</v>
      </c>
      <c r="F60" s="90" t="s">
        <v>38</v>
      </c>
      <c r="G60" s="90" t="s">
        <v>38</v>
      </c>
      <c r="H60" s="93">
        <v>3000</v>
      </c>
      <c r="I60" s="90" t="s">
        <v>38</v>
      </c>
      <c r="J60" s="90" t="s">
        <v>38</v>
      </c>
      <c r="K60" s="90" t="s">
        <v>38</v>
      </c>
      <c r="L60" s="90" t="s">
        <v>38</v>
      </c>
      <c r="M60" s="77"/>
      <c r="N60" s="90" t="s">
        <v>38</v>
      </c>
      <c r="O60" s="90" t="s">
        <v>38</v>
      </c>
      <c r="P60" s="90" t="s">
        <v>38</v>
      </c>
      <c r="Q60" s="90" t="s">
        <v>38</v>
      </c>
      <c r="R60" s="83">
        <v>1.5010000000000001E-2</v>
      </c>
      <c r="S60" s="90" t="s">
        <v>38</v>
      </c>
      <c r="T60" s="90" t="s">
        <v>38</v>
      </c>
      <c r="U60" s="90" t="s">
        <v>38</v>
      </c>
      <c r="V60" s="90" t="s">
        <v>38</v>
      </c>
    </row>
    <row r="61" spans="1:22" x14ac:dyDescent="0.25">
      <c r="A61" s="77">
        <v>13.3</v>
      </c>
      <c r="B61" s="77" t="s">
        <v>330</v>
      </c>
      <c r="C61" s="108" t="s">
        <v>347</v>
      </c>
      <c r="D61" s="90" t="s">
        <v>38</v>
      </c>
      <c r="E61" s="90" t="s">
        <v>38</v>
      </c>
      <c r="F61" s="90" t="s">
        <v>38</v>
      </c>
      <c r="G61" s="90" t="s">
        <v>38</v>
      </c>
      <c r="H61" s="93">
        <v>2325.8119999999999</v>
      </c>
      <c r="I61" s="90" t="s">
        <v>38</v>
      </c>
      <c r="J61" s="90" t="s">
        <v>38</v>
      </c>
      <c r="K61" s="90" t="s">
        <v>38</v>
      </c>
      <c r="L61" s="90" t="s">
        <v>38</v>
      </c>
      <c r="M61" s="77"/>
      <c r="N61" s="90" t="s">
        <v>38</v>
      </c>
      <c r="O61" s="90" t="s">
        <v>38</v>
      </c>
      <c r="P61" s="90" t="s">
        <v>38</v>
      </c>
      <c r="Q61" s="90" t="s">
        <v>38</v>
      </c>
      <c r="R61" s="83">
        <v>0.21909000000000001</v>
      </c>
      <c r="S61" s="90" t="s">
        <v>38</v>
      </c>
      <c r="T61" s="90" t="s">
        <v>38</v>
      </c>
      <c r="U61" s="90" t="s">
        <v>38</v>
      </c>
      <c r="V61" s="90" t="s">
        <v>38</v>
      </c>
    </row>
    <row r="62" spans="1:22" x14ac:dyDescent="0.25">
      <c r="C62" s="35"/>
      <c r="D62" s="71"/>
      <c r="E62" s="71"/>
      <c r="F62" s="71"/>
      <c r="G62" s="71"/>
      <c r="H62" s="71"/>
      <c r="I62" s="23"/>
      <c r="J62" s="12"/>
      <c r="K62" s="23"/>
      <c r="L62" s="12"/>
      <c r="N62" s="6" t="s">
        <v>348</v>
      </c>
      <c r="O62" s="70"/>
      <c r="P62" s="70"/>
      <c r="Q62" s="70"/>
      <c r="R62" s="116"/>
      <c r="S62" s="5"/>
      <c r="T62" s="5"/>
      <c r="U62" s="5"/>
      <c r="V62" s="5"/>
    </row>
    <row r="63" spans="1:22" x14ac:dyDescent="0.25">
      <c r="I63" s="23"/>
      <c r="J63" s="12"/>
      <c r="K63" s="23"/>
      <c r="L63" s="12"/>
      <c r="N63" s="12"/>
      <c r="O63" s="12"/>
      <c r="P63" s="12"/>
      <c r="Q63" s="12"/>
      <c r="R63" s="12"/>
      <c r="S63" s="5"/>
      <c r="T63" s="5"/>
      <c r="U63" s="5"/>
      <c r="V63" s="5"/>
    </row>
    <row r="64" spans="1:22" x14ac:dyDescent="0.25">
      <c r="A64" s="76"/>
      <c r="I64" s="23"/>
      <c r="J64" s="12"/>
      <c r="K64" s="23"/>
      <c r="L64" s="12"/>
      <c r="S64" s="5"/>
      <c r="T64" s="5"/>
      <c r="U64" s="5"/>
      <c r="V64" s="5"/>
    </row>
    <row r="65" spans="9:22" x14ac:dyDescent="0.25">
      <c r="I65" s="23"/>
      <c r="J65" s="12"/>
      <c r="K65" s="23"/>
      <c r="L65" s="12"/>
      <c r="S65" s="5"/>
      <c r="T65" s="5"/>
      <c r="U65" s="5"/>
      <c r="V65" s="5"/>
    </row>
    <row r="81" spans="9:12" x14ac:dyDescent="0.25">
      <c r="I81" s="23"/>
      <c r="J81" s="12"/>
      <c r="K81" s="23"/>
      <c r="L81" s="12"/>
    </row>
    <row r="82" spans="9:12" x14ac:dyDescent="0.25">
      <c r="I82" s="23"/>
      <c r="J82" s="12"/>
      <c r="K82" s="23"/>
      <c r="L82" s="12"/>
    </row>
    <row r="83" spans="9:12" x14ac:dyDescent="0.25">
      <c r="I83" s="23"/>
      <c r="J83" s="12"/>
      <c r="K83" s="23"/>
      <c r="L83" s="12"/>
    </row>
    <row r="84" spans="9:12" x14ac:dyDescent="0.25">
      <c r="I84" s="23"/>
      <c r="J84" s="12"/>
      <c r="K84" s="23"/>
      <c r="L84" s="12"/>
    </row>
    <row r="85" spans="9:12" x14ac:dyDescent="0.25">
      <c r="I85" s="23"/>
      <c r="J85" s="12"/>
      <c r="K85" s="23"/>
      <c r="L85" s="12"/>
    </row>
    <row r="86" spans="9:12" x14ac:dyDescent="0.25">
      <c r="I86" s="23"/>
      <c r="J86" s="12"/>
      <c r="K86" s="23"/>
      <c r="L86" s="12"/>
    </row>
    <row r="87" spans="9:12" x14ac:dyDescent="0.25">
      <c r="I87" s="23"/>
      <c r="J87" s="12"/>
      <c r="K87" s="23"/>
      <c r="L87" s="12"/>
    </row>
    <row r="88" spans="9:12" x14ac:dyDescent="0.25">
      <c r="I88" s="23"/>
      <c r="J88" s="12"/>
      <c r="K88" s="23"/>
      <c r="L88" s="12"/>
    </row>
    <row r="89" spans="9:12" x14ac:dyDescent="0.25">
      <c r="I89" s="23"/>
      <c r="J89" s="12"/>
      <c r="K89" s="23"/>
      <c r="L89" s="12"/>
    </row>
    <row r="90" spans="9:12" x14ac:dyDescent="0.25">
      <c r="I90" s="23"/>
      <c r="J90" s="12"/>
      <c r="K90" s="23"/>
      <c r="L90" s="12"/>
    </row>
    <row r="91" spans="9:12" x14ac:dyDescent="0.25">
      <c r="I91" s="23"/>
      <c r="J91" s="12"/>
      <c r="K91" s="23"/>
      <c r="L91" s="12"/>
    </row>
    <row r="92" spans="9:12" x14ac:dyDescent="0.25">
      <c r="I92" s="23"/>
      <c r="J92" s="12"/>
      <c r="K92" s="23"/>
      <c r="L92" s="12"/>
    </row>
    <row r="93" spans="9:12" x14ac:dyDescent="0.25">
      <c r="I93" s="23"/>
      <c r="J93" s="12"/>
      <c r="K93" s="23"/>
      <c r="L93" s="12"/>
    </row>
  </sheetData>
  <conditionalFormatting sqref="I8:L11">
    <cfRule type="cellIs" dxfId="25" priority="99" operator="lessThan">
      <formula>0</formula>
    </cfRule>
    <cfRule type="cellIs" dxfId="24" priority="100" operator="greaterThan">
      <formula>0</formula>
    </cfRule>
  </conditionalFormatting>
  <conditionalFormatting sqref="I14:L21">
    <cfRule type="cellIs" dxfId="23" priority="85" operator="lessThan">
      <formula>0</formula>
    </cfRule>
    <cfRule type="cellIs" dxfId="22" priority="86" operator="greaterThan">
      <formula>0</formula>
    </cfRule>
  </conditionalFormatting>
  <conditionalFormatting sqref="I24:L27">
    <cfRule type="cellIs" dxfId="21" priority="77" operator="lessThan">
      <formula>0</formula>
    </cfRule>
    <cfRule type="cellIs" dxfId="20" priority="78" operator="greaterThan">
      <formula>0</formula>
    </cfRule>
  </conditionalFormatting>
  <conditionalFormatting sqref="I29:L29">
    <cfRule type="cellIs" dxfId="19" priority="73" operator="lessThan">
      <formula>0</formula>
    </cfRule>
    <cfRule type="cellIs" dxfId="18" priority="74" operator="greaterThan">
      <formula>0</formula>
    </cfRule>
  </conditionalFormatting>
  <conditionalFormatting sqref="I36:L39">
    <cfRule type="cellIs" dxfId="17" priority="55" operator="lessThan">
      <formula>0</formula>
    </cfRule>
    <cfRule type="cellIs" dxfId="16" priority="56" operator="greaterThan">
      <formula>0</formula>
    </cfRule>
  </conditionalFormatting>
  <conditionalFormatting sqref="I44:L52">
    <cfRule type="cellIs" dxfId="15" priority="33" operator="lessThan">
      <formula>0</formula>
    </cfRule>
    <cfRule type="cellIs" dxfId="14" priority="34" operator="greaterThan">
      <formula>0</formula>
    </cfRule>
  </conditionalFormatting>
  <conditionalFormatting sqref="I62:L65">
    <cfRule type="cellIs" dxfId="13" priority="163" operator="lessThan">
      <formula>0</formula>
    </cfRule>
    <cfRule type="cellIs" dxfId="12" priority="164" operator="greaterThan">
      <formula>0</formula>
    </cfRule>
  </conditionalFormatting>
  <conditionalFormatting sqref="I81:L93">
    <cfRule type="cellIs" dxfId="11" priority="147" operator="lessThan">
      <formula>0</formula>
    </cfRule>
    <cfRule type="cellIs" dxfId="10" priority="148" operator="greaterThan">
      <formula>0</formula>
    </cfRule>
  </conditionalFormatting>
  <conditionalFormatting sqref="S8:V11 S14:V21 S24:V27 S29:V29">
    <cfRule type="cellIs" dxfId="9" priority="131" operator="lessThan">
      <formula>0</formula>
    </cfRule>
    <cfRule type="cellIs" dxfId="8" priority="132" operator="greaterThan">
      <formula>0</formula>
    </cfRule>
  </conditionalFormatting>
  <conditionalFormatting sqref="S36:V40">
    <cfRule type="cellIs" dxfId="7" priority="1" operator="lessThan">
      <formula>0</formula>
    </cfRule>
    <cfRule type="cellIs" dxfId="6" priority="2" operator="greaterThan">
      <formula>0</formula>
    </cfRule>
  </conditionalFormatting>
  <conditionalFormatting sqref="S44:V52">
    <cfRule type="cellIs" dxfId="5" priority="3" operator="lessThan">
      <formula>0</formula>
    </cfRule>
    <cfRule type="cellIs" dxfId="4" priority="4" operator="greaterThan">
      <formula>0</formula>
    </cfRule>
  </conditionalFormatting>
  <conditionalFormatting sqref="S62:V65">
    <cfRule type="cellIs" dxfId="3" priority="111" operator="lessThan">
      <formula>0</formula>
    </cfRule>
    <cfRule type="cellIs" dxfId="2" priority="112" operator="greaterThan">
      <formula>0</formula>
    </cfRule>
  </conditionalFormatting>
  <hyperlinks>
    <hyperlink ref="A2" r:id="rId1" xr:uid="{F75D0045-D39A-4C69-9430-92577D3176F3}"/>
  </hyperlinks>
  <pageMargins left="0.7" right="0.7" top="0.75" bottom="0.75" header="0.3" footer="0.3"/>
  <legacy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6666F-DE19-49C1-873A-ACC430EF1A51}">
  <dimension ref="A1:J85"/>
  <sheetViews>
    <sheetView zoomScale="90" zoomScaleNormal="90" workbookViewId="0">
      <selection activeCell="E1" sqref="E1"/>
    </sheetView>
  </sheetViews>
  <sheetFormatPr defaultRowHeight="15" x14ac:dyDescent="0.25"/>
  <cols>
    <col min="2" max="2" width="42.85546875" customWidth="1"/>
    <col min="3" max="3" width="16.5703125" customWidth="1"/>
    <col min="4" max="6" width="10.85546875" bestFit="1" customWidth="1"/>
    <col min="7" max="7" width="10.85546875" customWidth="1"/>
    <col min="8" max="8" width="24.5703125" customWidth="1"/>
  </cols>
  <sheetData>
    <row r="1" spans="1:10" ht="21" x14ac:dyDescent="0.35">
      <c r="A1" s="55" t="s">
        <v>349</v>
      </c>
      <c r="B1" s="54"/>
      <c r="C1" s="57"/>
      <c r="D1" s="54"/>
      <c r="E1" s="54"/>
      <c r="F1" s="40"/>
      <c r="G1" s="40"/>
    </row>
    <row r="2" spans="1:10" x14ac:dyDescent="0.25">
      <c r="A2" s="1"/>
      <c r="B2" s="1"/>
      <c r="C2" s="1"/>
      <c r="D2" s="1"/>
      <c r="E2" s="1"/>
      <c r="F2" s="1"/>
      <c r="G2" s="1"/>
    </row>
    <row r="3" spans="1:10" x14ac:dyDescent="0.25">
      <c r="A3" s="48" t="s">
        <v>350</v>
      </c>
      <c r="B3" s="48"/>
      <c r="C3" s="48"/>
      <c r="D3" s="48"/>
      <c r="E3" s="48"/>
      <c r="G3" s="40"/>
      <c r="H3" s="39"/>
    </row>
    <row r="4" spans="1:10" x14ac:dyDescent="0.25">
      <c r="A4" s="1" t="s">
        <v>127</v>
      </c>
      <c r="B4" s="1" t="s">
        <v>205</v>
      </c>
      <c r="C4" s="1">
        <v>2023</v>
      </c>
      <c r="D4" s="1">
        <v>2024</v>
      </c>
      <c r="E4" s="1">
        <v>2025</v>
      </c>
    </row>
    <row r="5" spans="1:10" x14ac:dyDescent="0.25">
      <c r="A5" s="1">
        <v>15.1</v>
      </c>
      <c r="B5" t="s">
        <v>170</v>
      </c>
      <c r="C5" s="23">
        <v>909.94</v>
      </c>
      <c r="D5" s="23">
        <v>955</v>
      </c>
      <c r="E5">
        <v>980</v>
      </c>
      <c r="F5">
        <v>978</v>
      </c>
    </row>
    <row r="6" spans="1:10" x14ac:dyDescent="0.25">
      <c r="A6" s="1">
        <v>15.1</v>
      </c>
      <c r="B6" t="s">
        <v>351</v>
      </c>
      <c r="C6" s="23">
        <v>1014.6</v>
      </c>
      <c r="D6" s="23">
        <v>1054</v>
      </c>
      <c r="E6" s="8">
        <v>1087.78</v>
      </c>
      <c r="F6">
        <v>1092</v>
      </c>
    </row>
    <row r="7" spans="1:10" x14ac:dyDescent="0.25">
      <c r="A7" s="1">
        <v>15.1</v>
      </c>
      <c r="B7" t="s">
        <v>352</v>
      </c>
      <c r="C7" s="62">
        <f>SUM(C6/C5)</f>
        <v>1.1150185726531419</v>
      </c>
      <c r="D7" s="62">
        <f>SUM(D6/D5)</f>
        <v>1.1036649214659686</v>
      </c>
      <c r="E7" s="62">
        <f>SUM(E6/E5)</f>
        <v>1.1099795918367346</v>
      </c>
      <c r="F7" s="117">
        <f>SUM(F6/F5)</f>
        <v>1.1165644171779141</v>
      </c>
    </row>
    <row r="8" spans="1:10" x14ac:dyDescent="0.25">
      <c r="A8" s="1">
        <v>15.1</v>
      </c>
      <c r="B8" t="s">
        <v>353</v>
      </c>
      <c r="C8">
        <v>3493</v>
      </c>
      <c r="D8">
        <v>4071</v>
      </c>
      <c r="E8" s="8">
        <v>4493</v>
      </c>
    </row>
    <row r="9" spans="1:10" x14ac:dyDescent="0.25">
      <c r="A9" s="1">
        <v>15.1</v>
      </c>
      <c r="B9" t="s">
        <v>354</v>
      </c>
      <c r="C9" s="62">
        <f>SUM(C8/(C8+C17))</f>
        <v>0.30424179078477487</v>
      </c>
      <c r="D9" s="62">
        <f>SUM(D8/(D8+D17))</f>
        <v>0.28671033171350097</v>
      </c>
      <c r="E9" s="62">
        <f>SUM(E8/(E8+E17))</f>
        <v>0.27992025418977012</v>
      </c>
      <c r="H9" s="1"/>
      <c r="I9" s="1"/>
      <c r="J9" s="1"/>
    </row>
    <row r="10" spans="1:10" x14ac:dyDescent="0.25">
      <c r="A10" s="1">
        <v>15.1</v>
      </c>
      <c r="B10" t="s">
        <v>355</v>
      </c>
      <c r="C10" s="23">
        <f>C5-C6</f>
        <v>-104.65999999999997</v>
      </c>
      <c r="D10" s="23">
        <f>D5-D6</f>
        <v>-99</v>
      </c>
      <c r="E10" s="23">
        <f>E5-E6</f>
        <v>-107.77999999999997</v>
      </c>
      <c r="F10" s="6"/>
      <c r="H10" s="2"/>
      <c r="I10" s="2"/>
      <c r="J10" s="2"/>
    </row>
    <row r="11" spans="1:10" x14ac:dyDescent="0.25">
      <c r="A11" s="1"/>
      <c r="C11" s="25"/>
      <c r="D11" s="25"/>
      <c r="F11" s="6"/>
      <c r="H11" s="2"/>
      <c r="I11" s="2"/>
      <c r="J11" s="2"/>
    </row>
    <row r="12" spans="1:10" x14ac:dyDescent="0.25">
      <c r="A12" s="48" t="s">
        <v>356</v>
      </c>
      <c r="B12" s="48"/>
      <c r="C12" s="48"/>
      <c r="D12" s="48"/>
      <c r="E12" s="48"/>
      <c r="G12" s="40"/>
      <c r="H12" s="39"/>
    </row>
    <row r="13" spans="1:10" x14ac:dyDescent="0.25">
      <c r="A13" s="1" t="s">
        <v>127</v>
      </c>
      <c r="B13" s="1" t="s">
        <v>205</v>
      </c>
      <c r="C13" s="1">
        <v>2023</v>
      </c>
      <c r="D13" s="1">
        <v>2024</v>
      </c>
      <c r="E13" s="1">
        <v>2025</v>
      </c>
      <c r="H13" s="1"/>
      <c r="I13" s="1"/>
      <c r="J13" s="1"/>
    </row>
    <row r="14" spans="1:10" x14ac:dyDescent="0.25">
      <c r="A14" s="1">
        <v>15.2</v>
      </c>
      <c r="B14" t="s">
        <v>170</v>
      </c>
      <c r="C14" s="23">
        <v>685.93</v>
      </c>
      <c r="D14" s="23">
        <v>752</v>
      </c>
      <c r="E14">
        <v>741.53500000000008</v>
      </c>
      <c r="H14" s="62"/>
      <c r="I14" s="62"/>
      <c r="J14" s="62"/>
    </row>
    <row r="15" spans="1:10" x14ac:dyDescent="0.25">
      <c r="A15" s="1">
        <v>15.2</v>
      </c>
      <c r="B15" t="s">
        <v>351</v>
      </c>
      <c r="C15" s="23">
        <v>703.86</v>
      </c>
      <c r="D15" s="23">
        <v>795</v>
      </c>
      <c r="E15">
        <v>788.22</v>
      </c>
      <c r="G15" s="39"/>
      <c r="H15" s="62"/>
      <c r="I15" s="62"/>
      <c r="J15" s="62"/>
    </row>
    <row r="16" spans="1:10" x14ac:dyDescent="0.25">
      <c r="A16" s="1">
        <v>15.2</v>
      </c>
      <c r="B16" t="s">
        <v>352</v>
      </c>
      <c r="C16" s="62">
        <f>SUM(C15/C14)</f>
        <v>1.026139693554736</v>
      </c>
      <c r="D16" s="62">
        <f>SUM(D15/D14)</f>
        <v>1.0571808510638299</v>
      </c>
      <c r="E16" s="62">
        <f>SUM(E15/E14)</f>
        <v>1.062957244095019</v>
      </c>
      <c r="G16" s="39"/>
    </row>
    <row r="17" spans="1:7" x14ac:dyDescent="0.25">
      <c r="A17" s="1">
        <v>15.2</v>
      </c>
      <c r="B17" t="s">
        <v>357</v>
      </c>
      <c r="C17">
        <v>7988</v>
      </c>
      <c r="D17">
        <v>10128</v>
      </c>
      <c r="E17" s="8">
        <v>11558</v>
      </c>
      <c r="G17" s="39"/>
    </row>
    <row r="18" spans="1:7" x14ac:dyDescent="0.25">
      <c r="A18" s="1">
        <v>15.2</v>
      </c>
      <c r="B18" t="s">
        <v>354</v>
      </c>
      <c r="C18" s="62">
        <f>SUM(C17/(C17+C8))</f>
        <v>0.69575820921522513</v>
      </c>
      <c r="D18" s="62">
        <f>SUM(D17/(D17+D8))</f>
        <v>0.71328966828649909</v>
      </c>
      <c r="E18" s="62">
        <f>SUM(E17/(E17+E8))</f>
        <v>0.72007974581022993</v>
      </c>
      <c r="G18" s="39"/>
    </row>
    <row r="19" spans="1:7" x14ac:dyDescent="0.25">
      <c r="A19" s="1">
        <v>15.2</v>
      </c>
      <c r="B19" t="s">
        <v>355</v>
      </c>
      <c r="C19" s="23">
        <f>C14-C15</f>
        <v>-17.930000000000064</v>
      </c>
      <c r="D19" s="23">
        <f>D14-D15</f>
        <v>-43</v>
      </c>
      <c r="E19" s="23">
        <f>E14-E15</f>
        <v>-46.684999999999945</v>
      </c>
      <c r="F19" s="6"/>
    </row>
    <row r="20" spans="1:7" x14ac:dyDescent="0.25">
      <c r="A20" s="6" t="s">
        <v>358</v>
      </c>
      <c r="C20" s="13"/>
    </row>
    <row r="21" spans="1:7" x14ac:dyDescent="0.25">
      <c r="A21" s="24"/>
      <c r="C21" s="13"/>
    </row>
    <row r="22" spans="1:7" x14ac:dyDescent="0.25">
      <c r="D22" s="3"/>
      <c r="E22" s="3"/>
      <c r="F22" s="3"/>
      <c r="G22" s="5"/>
    </row>
    <row r="23" spans="1:7" x14ac:dyDescent="0.25">
      <c r="D23" s="3"/>
      <c r="E23" s="3"/>
      <c r="F23" s="3"/>
      <c r="G23" s="5"/>
    </row>
    <row r="24" spans="1:7" x14ac:dyDescent="0.25">
      <c r="D24" s="3"/>
      <c r="E24" s="3"/>
      <c r="F24" s="3"/>
      <c r="G24" s="5"/>
    </row>
    <row r="25" spans="1:7" x14ac:dyDescent="0.25">
      <c r="D25" s="3"/>
      <c r="E25" s="3"/>
      <c r="F25" s="3"/>
      <c r="G25" s="3"/>
    </row>
    <row r="26" spans="1:7" x14ac:dyDescent="0.25">
      <c r="A26" s="39"/>
      <c r="D26" s="3"/>
      <c r="E26" s="3"/>
      <c r="F26" s="3"/>
      <c r="G26" s="3"/>
    </row>
    <row r="27" spans="1:7" x14ac:dyDescent="0.25">
      <c r="D27" s="3"/>
      <c r="E27" s="3"/>
      <c r="F27" s="3"/>
      <c r="G27" s="3"/>
    </row>
    <row r="28" spans="1:7" x14ac:dyDescent="0.25">
      <c r="C28" s="38"/>
      <c r="D28" s="42"/>
      <c r="E28" s="42"/>
      <c r="F28" s="42"/>
      <c r="G28" s="42"/>
    </row>
    <row r="29" spans="1:7" x14ac:dyDescent="0.25">
      <c r="A29" s="1"/>
      <c r="B29" s="1"/>
      <c r="C29" s="1"/>
      <c r="D29" s="1"/>
      <c r="E29" s="1"/>
      <c r="F29" s="1"/>
      <c r="G29" s="1"/>
    </row>
    <row r="30" spans="1:7" x14ac:dyDescent="0.25">
      <c r="D30" s="3"/>
      <c r="E30" s="3"/>
      <c r="F30" s="3"/>
      <c r="G30" s="5"/>
    </row>
    <row r="31" spans="1:7" x14ac:dyDescent="0.25">
      <c r="D31" s="3"/>
      <c r="E31" s="3"/>
      <c r="F31" s="3"/>
      <c r="G31" s="5"/>
    </row>
    <row r="32" spans="1:7" x14ac:dyDescent="0.25">
      <c r="D32" s="3"/>
      <c r="E32" s="3"/>
      <c r="F32" s="3"/>
      <c r="G32" s="5"/>
    </row>
    <row r="33" spans="1:7" x14ac:dyDescent="0.25">
      <c r="D33" s="3"/>
      <c r="E33" s="3"/>
      <c r="F33" s="3"/>
      <c r="G33" s="5"/>
    </row>
    <row r="34" spans="1:7" x14ac:dyDescent="0.25">
      <c r="D34" s="3"/>
      <c r="E34" s="3"/>
      <c r="F34" s="3"/>
      <c r="G34" s="5"/>
    </row>
    <row r="35" spans="1:7" x14ac:dyDescent="0.25">
      <c r="D35" s="3"/>
      <c r="E35" s="3"/>
      <c r="F35" s="3"/>
      <c r="G35" s="5"/>
    </row>
    <row r="36" spans="1:7" x14ac:dyDescent="0.25">
      <c r="D36" s="3"/>
      <c r="E36" s="3"/>
      <c r="F36" s="3"/>
      <c r="G36" s="5"/>
    </row>
    <row r="37" spans="1:7" x14ac:dyDescent="0.25">
      <c r="D37" s="3"/>
      <c r="E37" s="3"/>
      <c r="F37" s="3"/>
      <c r="G37" s="5"/>
    </row>
    <row r="38" spans="1:7" x14ac:dyDescent="0.25">
      <c r="D38" s="3"/>
      <c r="E38" s="3"/>
      <c r="F38" s="3"/>
      <c r="G38" s="5"/>
    </row>
    <row r="39" spans="1:7" x14ac:dyDescent="0.25">
      <c r="D39" s="3"/>
      <c r="E39" s="3"/>
      <c r="F39" s="3"/>
      <c r="G39" s="5"/>
    </row>
    <row r="40" spans="1:7" x14ac:dyDescent="0.25">
      <c r="D40" s="3"/>
      <c r="E40" s="3"/>
      <c r="F40" s="3"/>
      <c r="G40" s="5"/>
    </row>
    <row r="41" spans="1:7" x14ac:dyDescent="0.25">
      <c r="D41" s="3"/>
      <c r="E41" s="3"/>
      <c r="F41" s="3"/>
      <c r="G41" s="5"/>
    </row>
    <row r="42" spans="1:7" x14ac:dyDescent="0.25">
      <c r="D42" s="3"/>
      <c r="E42" s="3"/>
      <c r="F42" s="3"/>
      <c r="G42" s="5"/>
    </row>
    <row r="43" spans="1:7" x14ac:dyDescent="0.25">
      <c r="D43" s="3"/>
      <c r="E43" s="3"/>
      <c r="F43" s="3"/>
      <c r="G43" s="5"/>
    </row>
    <row r="44" spans="1:7" x14ac:dyDescent="0.25">
      <c r="D44" s="3"/>
      <c r="E44" s="3"/>
      <c r="F44" s="3"/>
      <c r="G44" s="5"/>
    </row>
    <row r="45" spans="1:7" x14ac:dyDescent="0.25">
      <c r="D45" s="3"/>
      <c r="E45" s="3"/>
      <c r="F45" s="3"/>
      <c r="G45" s="5"/>
    </row>
    <row r="46" spans="1:7" x14ac:dyDescent="0.25">
      <c r="D46" s="3"/>
      <c r="E46" s="3"/>
      <c r="F46" s="3"/>
      <c r="G46" s="5"/>
    </row>
    <row r="47" spans="1:7" x14ac:dyDescent="0.25">
      <c r="D47" s="3"/>
      <c r="E47" s="3"/>
      <c r="F47" s="3"/>
      <c r="G47" s="3"/>
    </row>
    <row r="48" spans="1:7" x14ac:dyDescent="0.25">
      <c r="A48" s="39"/>
      <c r="D48" s="3"/>
      <c r="E48" s="3"/>
      <c r="F48" s="3"/>
      <c r="G48" s="3"/>
    </row>
    <row r="49" spans="1:7" x14ac:dyDescent="0.25">
      <c r="D49" s="3"/>
      <c r="E49" s="3"/>
      <c r="F49" s="3"/>
      <c r="G49" s="3"/>
    </row>
    <row r="50" spans="1:7" x14ac:dyDescent="0.25">
      <c r="C50" s="38"/>
      <c r="D50" s="42"/>
      <c r="E50" s="42"/>
      <c r="F50" s="42"/>
      <c r="G50" s="42"/>
    </row>
    <row r="51" spans="1:7" x14ac:dyDescent="0.25">
      <c r="A51" s="1"/>
      <c r="B51" s="1"/>
      <c r="C51" s="1"/>
      <c r="D51" s="1"/>
      <c r="E51" s="1"/>
      <c r="F51" s="1"/>
      <c r="G51" s="1"/>
    </row>
    <row r="52" spans="1:7" x14ac:dyDescent="0.25">
      <c r="D52" s="3"/>
      <c r="E52" s="3"/>
      <c r="F52" s="3"/>
      <c r="G52" s="5"/>
    </row>
    <row r="53" spans="1:7" x14ac:dyDescent="0.25">
      <c r="D53" s="3"/>
      <c r="E53" s="3"/>
      <c r="F53" s="3"/>
      <c r="G53" s="5"/>
    </row>
    <row r="54" spans="1:7" x14ac:dyDescent="0.25">
      <c r="D54" s="3"/>
      <c r="E54" s="3"/>
      <c r="F54" s="3"/>
      <c r="G54" s="5"/>
    </row>
    <row r="55" spans="1:7" x14ac:dyDescent="0.25">
      <c r="D55" s="3"/>
      <c r="E55" s="3"/>
      <c r="F55" s="3"/>
      <c r="G55" s="5"/>
    </row>
    <row r="56" spans="1:7" x14ac:dyDescent="0.25">
      <c r="D56" s="3"/>
      <c r="E56" s="3"/>
      <c r="F56" s="3"/>
      <c r="G56" s="5"/>
    </row>
    <row r="57" spans="1:7" x14ac:dyDescent="0.25">
      <c r="D57" s="3"/>
      <c r="E57" s="3"/>
      <c r="F57" s="3"/>
      <c r="G57" s="3"/>
    </row>
    <row r="58" spans="1:7" x14ac:dyDescent="0.25">
      <c r="A58" s="39"/>
      <c r="D58" s="3"/>
      <c r="E58" s="3"/>
      <c r="F58" s="3"/>
      <c r="G58" s="3"/>
    </row>
    <row r="59" spans="1:7" x14ac:dyDescent="0.25">
      <c r="D59" s="3"/>
      <c r="E59" s="3"/>
      <c r="F59" s="3"/>
      <c r="G59" s="3"/>
    </row>
    <row r="60" spans="1:7" x14ac:dyDescent="0.25">
      <c r="C60" s="38"/>
      <c r="D60" s="42"/>
      <c r="E60" s="42"/>
      <c r="F60" s="42"/>
      <c r="G60" s="42"/>
    </row>
    <row r="61" spans="1:7" x14ac:dyDescent="0.25">
      <c r="A61" s="1"/>
      <c r="B61" s="1"/>
      <c r="C61" s="1"/>
      <c r="D61" s="1"/>
      <c r="E61" s="1"/>
      <c r="F61" s="1"/>
      <c r="G61" s="1"/>
    </row>
    <row r="62" spans="1:7" x14ac:dyDescent="0.25">
      <c r="D62" s="3"/>
      <c r="E62" s="3"/>
      <c r="F62" s="3"/>
      <c r="G62" s="5"/>
    </row>
    <row r="63" spans="1:7" x14ac:dyDescent="0.25">
      <c r="D63" s="3"/>
      <c r="E63" s="3"/>
      <c r="F63" s="3"/>
      <c r="G63" s="5"/>
    </row>
    <row r="64" spans="1:7" x14ac:dyDescent="0.25">
      <c r="D64" s="3"/>
      <c r="E64" s="3"/>
      <c r="F64" s="3"/>
      <c r="G64" s="5"/>
    </row>
    <row r="65" spans="1:7" x14ac:dyDescent="0.25">
      <c r="D65" s="3"/>
      <c r="E65" s="3"/>
      <c r="F65" s="3"/>
      <c r="G65" s="3"/>
    </row>
    <row r="66" spans="1:7" x14ac:dyDescent="0.25">
      <c r="A66" s="39"/>
      <c r="D66" s="3"/>
      <c r="E66" s="3"/>
      <c r="F66" s="3"/>
      <c r="G66" s="3"/>
    </row>
    <row r="67" spans="1:7" x14ac:dyDescent="0.25">
      <c r="D67" s="3"/>
      <c r="E67" s="3"/>
      <c r="F67" s="3"/>
      <c r="G67" s="3"/>
    </row>
    <row r="68" spans="1:7" x14ac:dyDescent="0.25">
      <c r="C68" s="38"/>
      <c r="D68" s="42"/>
      <c r="E68" s="42"/>
      <c r="F68" s="42"/>
      <c r="G68" s="42"/>
    </row>
    <row r="69" spans="1:7" x14ac:dyDescent="0.25">
      <c r="A69" s="1"/>
      <c r="B69" s="1"/>
      <c r="C69" s="1"/>
      <c r="D69" s="1"/>
      <c r="E69" s="1"/>
      <c r="F69" s="1"/>
      <c r="G69" s="1"/>
    </row>
    <row r="70" spans="1:7" x14ac:dyDescent="0.25">
      <c r="D70" s="3"/>
      <c r="E70" s="3"/>
      <c r="F70" s="3"/>
      <c r="G70" s="5"/>
    </row>
    <row r="71" spans="1:7" x14ac:dyDescent="0.25">
      <c r="D71" s="3"/>
      <c r="E71" s="3"/>
      <c r="F71" s="3"/>
      <c r="G71" s="5"/>
    </row>
    <row r="72" spans="1:7" x14ac:dyDescent="0.25">
      <c r="D72" s="3"/>
      <c r="E72" s="3"/>
      <c r="F72" s="3"/>
      <c r="G72" s="5"/>
    </row>
    <row r="73" spans="1:7" x14ac:dyDescent="0.25">
      <c r="D73" s="3"/>
      <c r="E73" s="3"/>
      <c r="F73" s="3"/>
      <c r="G73" s="5"/>
    </row>
    <row r="74" spans="1:7" x14ac:dyDescent="0.25">
      <c r="D74" s="3"/>
      <c r="E74" s="3"/>
      <c r="F74" s="3"/>
      <c r="G74" s="5"/>
    </row>
    <row r="75" spans="1:7" x14ac:dyDescent="0.25">
      <c r="D75" s="3"/>
      <c r="E75" s="3"/>
      <c r="F75" s="3"/>
      <c r="G75" s="3"/>
    </row>
    <row r="76" spans="1:7" x14ac:dyDescent="0.25">
      <c r="A76" s="39"/>
      <c r="D76" s="3"/>
      <c r="E76" s="3"/>
      <c r="F76" s="3"/>
      <c r="G76" s="3"/>
    </row>
    <row r="77" spans="1:7" x14ac:dyDescent="0.25">
      <c r="D77" s="3"/>
      <c r="E77" s="3"/>
      <c r="F77" s="3"/>
      <c r="G77" s="3"/>
    </row>
    <row r="78" spans="1:7" x14ac:dyDescent="0.25">
      <c r="C78" s="38"/>
      <c r="D78" s="42"/>
      <c r="E78" s="42"/>
      <c r="F78" s="42"/>
      <c r="G78" s="42"/>
    </row>
    <row r="79" spans="1:7" x14ac:dyDescent="0.25">
      <c r="A79" s="1"/>
      <c r="B79" s="1"/>
      <c r="C79" s="1"/>
      <c r="D79" s="1"/>
      <c r="E79" s="1"/>
      <c r="F79" s="1"/>
      <c r="G79" s="1"/>
    </row>
    <row r="80" spans="1:7" x14ac:dyDescent="0.25">
      <c r="D80" s="3"/>
      <c r="E80" s="3"/>
      <c r="F80" s="3"/>
      <c r="G80" s="5"/>
    </row>
    <row r="81" spans="4:7" x14ac:dyDescent="0.25">
      <c r="D81" s="3"/>
      <c r="E81" s="3"/>
      <c r="F81" s="3"/>
      <c r="G81" s="5"/>
    </row>
    <row r="82" spans="4:7" x14ac:dyDescent="0.25">
      <c r="D82" s="3"/>
      <c r="E82" s="3"/>
      <c r="F82" s="3"/>
      <c r="G82" s="5"/>
    </row>
    <row r="83" spans="4:7" x14ac:dyDescent="0.25">
      <c r="D83" s="3"/>
      <c r="E83" s="3"/>
      <c r="F83" s="3"/>
      <c r="G83" s="5"/>
    </row>
    <row r="84" spans="4:7" x14ac:dyDescent="0.25">
      <c r="D84" s="3"/>
      <c r="E84" s="3"/>
      <c r="F84" s="3"/>
      <c r="G84" s="5"/>
    </row>
    <row r="85" spans="4:7" x14ac:dyDescent="0.25">
      <c r="D85" s="3"/>
      <c r="E85" s="3"/>
      <c r="F85" s="3"/>
      <c r="G85" s="3"/>
    </row>
  </sheetData>
  <conditionalFormatting sqref="C10:E10">
    <cfRule type="cellIs" dxfId="1" priority="1" operator="lessThan">
      <formula>0</formula>
    </cfRule>
  </conditionalFormatting>
  <conditionalFormatting sqref="C19:E19">
    <cfRule type="cellIs" dxfId="0" priority="2" operator="lessThan">
      <formula>0</formula>
    </cfRule>
  </conditionalFormatting>
  <pageMargins left="0.7" right="0.7" top="0.75" bottom="0.75" header="0.3" footer="0.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91332E-2E4D-485D-AFEE-1C13A7F3EB45}">
  <dimension ref="A1:AC120"/>
  <sheetViews>
    <sheetView topLeftCell="A27" zoomScale="71" zoomScaleNormal="100" workbookViewId="0">
      <selection activeCell="G52" sqref="G52"/>
    </sheetView>
  </sheetViews>
  <sheetFormatPr defaultRowHeight="15" x14ac:dyDescent="0.25"/>
  <cols>
    <col min="1" max="1" width="18" bestFit="1" customWidth="1"/>
    <col min="2" max="2" width="50.85546875" customWidth="1"/>
    <col min="3" max="3" width="17.140625" customWidth="1"/>
    <col min="4" max="5" width="16.85546875" customWidth="1"/>
    <col min="6" max="6" width="17.42578125" bestFit="1" customWidth="1"/>
    <col min="7" max="7" width="9.140625" bestFit="1" customWidth="1"/>
    <col min="8" max="8" width="10.85546875" bestFit="1" customWidth="1"/>
    <col min="9" max="9" width="9.140625" bestFit="1" customWidth="1"/>
    <col min="10" max="10" width="36.5703125" bestFit="1" customWidth="1"/>
    <col min="19" max="19" width="36.85546875" bestFit="1" customWidth="1"/>
    <col min="20" max="20" width="15.85546875" bestFit="1" customWidth="1"/>
    <col min="21" max="21" width="18.42578125" customWidth="1"/>
    <col min="22" max="22" width="19.42578125" bestFit="1" customWidth="1"/>
    <col min="23" max="23" width="12.140625" bestFit="1" customWidth="1"/>
  </cols>
  <sheetData>
    <row r="1" spans="1:29" ht="21" x14ac:dyDescent="0.35">
      <c r="A1" s="55" t="s">
        <v>359</v>
      </c>
      <c r="B1" s="54"/>
      <c r="C1" s="58"/>
      <c r="D1" s="54"/>
      <c r="E1" s="54"/>
      <c r="F1" s="54"/>
    </row>
    <row r="3" spans="1:29" x14ac:dyDescent="0.25">
      <c r="A3" s="7" t="s">
        <v>360</v>
      </c>
      <c r="B3" s="19"/>
      <c r="C3" s="19"/>
      <c r="D3" s="19"/>
      <c r="E3" s="19"/>
      <c r="F3" s="19"/>
    </row>
    <row r="4" spans="1:29" x14ac:dyDescent="0.25">
      <c r="A4" s="1" t="s">
        <v>127</v>
      </c>
      <c r="B4" s="1" t="s">
        <v>361</v>
      </c>
      <c r="C4" s="1">
        <v>2023</v>
      </c>
      <c r="D4" s="1">
        <v>2024</v>
      </c>
      <c r="E4" s="1">
        <v>2025</v>
      </c>
      <c r="F4" s="1" t="s">
        <v>362</v>
      </c>
      <c r="S4" s="38"/>
      <c r="T4" s="38"/>
      <c r="U4" s="38"/>
      <c r="V4" s="38"/>
      <c r="W4" s="38"/>
      <c r="Y4" s="38"/>
      <c r="Z4" s="38"/>
      <c r="AA4" s="38"/>
      <c r="AB4" s="38"/>
      <c r="AC4" s="38"/>
    </row>
    <row r="5" spans="1:29" x14ac:dyDescent="0.25">
      <c r="A5">
        <v>15.3</v>
      </c>
      <c r="B5" t="s">
        <v>363</v>
      </c>
      <c r="C5" s="13">
        <v>0.17706596808764</v>
      </c>
      <c r="D5" s="13">
        <v>0.28712393252663027</v>
      </c>
      <c r="E5" s="13">
        <v>0.38161414497292362</v>
      </c>
      <c r="F5">
        <v>1</v>
      </c>
      <c r="G5" s="59"/>
      <c r="S5" s="59"/>
      <c r="T5" s="109"/>
      <c r="U5" s="73"/>
      <c r="V5" s="65"/>
      <c r="W5" s="74"/>
      <c r="Y5" s="59"/>
      <c r="Z5" s="109"/>
      <c r="AA5" s="73"/>
      <c r="AB5" s="65"/>
      <c r="AC5" s="74"/>
    </row>
    <row r="6" spans="1:29" x14ac:dyDescent="0.25">
      <c r="A6">
        <v>15.3</v>
      </c>
      <c r="B6" t="s">
        <v>364</v>
      </c>
      <c r="C6" s="13">
        <v>8.0852583948559181E-2</v>
      </c>
      <c r="D6" s="13">
        <v>0.12637677660762245</v>
      </c>
      <c r="E6" s="13">
        <v>0.16568800156586416</v>
      </c>
      <c r="F6">
        <v>2</v>
      </c>
      <c r="G6" s="59"/>
      <c r="S6" s="59"/>
      <c r="T6" s="109"/>
      <c r="U6" s="73"/>
      <c r="V6" s="65"/>
      <c r="W6" s="74"/>
      <c r="Y6" s="59"/>
      <c r="Z6" s="109"/>
      <c r="AA6" s="73"/>
      <c r="AB6" s="65"/>
      <c r="AC6" s="74"/>
    </row>
    <row r="7" spans="1:29" x14ac:dyDescent="0.25">
      <c r="A7">
        <v>15.3</v>
      </c>
      <c r="B7" t="s">
        <v>365</v>
      </c>
      <c r="C7" s="13">
        <v>7.3172183853298406E-2</v>
      </c>
      <c r="D7" s="13">
        <v>0.10682277678867799</v>
      </c>
      <c r="E7" s="13">
        <v>0.14888758400208782</v>
      </c>
      <c r="F7">
        <v>3</v>
      </c>
      <c r="G7" s="59"/>
      <c r="S7" s="59"/>
      <c r="T7" s="109"/>
      <c r="U7" s="73"/>
      <c r="V7" s="65"/>
      <c r="W7" s="74"/>
      <c r="Y7" s="59"/>
      <c r="Z7" s="109"/>
      <c r="AA7" s="73"/>
      <c r="AB7" s="65"/>
      <c r="AC7" s="74"/>
    </row>
    <row r="8" spans="1:29" x14ac:dyDescent="0.25">
      <c r="A8">
        <v>15.3</v>
      </c>
      <c r="B8" t="s">
        <v>366</v>
      </c>
      <c r="C8" s="13">
        <v>5.6620623958085259E-2</v>
      </c>
      <c r="D8" s="13">
        <v>9.8735628715410848E-2</v>
      </c>
      <c r="E8" s="13">
        <v>0.12634566451360343</v>
      </c>
      <c r="F8">
        <v>4</v>
      </c>
      <c r="G8" s="59"/>
      <c r="S8" s="59"/>
      <c r="T8" s="109"/>
      <c r="U8" s="73"/>
      <c r="V8" s="65"/>
      <c r="W8" s="74"/>
      <c r="Y8" s="59"/>
      <c r="Z8" s="109"/>
      <c r="AA8" s="60"/>
      <c r="AB8" s="13"/>
      <c r="AC8" s="72"/>
    </row>
    <row r="9" spans="1:29" x14ac:dyDescent="0.25">
      <c r="A9">
        <v>15.3</v>
      </c>
      <c r="B9" t="s">
        <v>367</v>
      </c>
      <c r="C9" s="13">
        <v>7.0373898547273162E-2</v>
      </c>
      <c r="D9" s="13">
        <v>9.5838739853344998E-2</v>
      </c>
      <c r="E9" s="13">
        <v>0.11910354276766491</v>
      </c>
      <c r="F9">
        <v>5</v>
      </c>
      <c r="G9" s="59"/>
      <c r="S9" s="59"/>
      <c r="T9" s="109"/>
      <c r="U9" s="73"/>
      <c r="V9" s="65"/>
      <c r="W9" s="74"/>
      <c r="Y9" s="59"/>
      <c r="Z9" s="109"/>
      <c r="AA9" s="60"/>
      <c r="AB9" s="13"/>
      <c r="AC9" s="72"/>
    </row>
    <row r="10" spans="1:29" x14ac:dyDescent="0.25">
      <c r="A10">
        <v>15.3</v>
      </c>
      <c r="B10" t="s">
        <v>368</v>
      </c>
      <c r="C10" s="13">
        <v>5.4953560371517031E-2</v>
      </c>
      <c r="D10" s="13">
        <v>8.9682851021455096E-2</v>
      </c>
      <c r="E10" s="13">
        <v>0.11603705878515039</v>
      </c>
      <c r="F10">
        <v>6</v>
      </c>
      <c r="G10" s="59"/>
      <c r="S10" s="59"/>
      <c r="T10" s="109"/>
      <c r="U10" s="73"/>
      <c r="V10" s="65"/>
      <c r="W10" s="74"/>
      <c r="Y10" s="59"/>
      <c r="Z10" s="109"/>
      <c r="AA10" s="60"/>
      <c r="AB10" s="13"/>
      <c r="AC10" s="72"/>
    </row>
    <row r="11" spans="1:29" x14ac:dyDescent="0.25">
      <c r="A11">
        <v>15.3</v>
      </c>
      <c r="B11" t="s">
        <v>369</v>
      </c>
      <c r="C11" s="13">
        <v>5.3703262681590855E-2</v>
      </c>
      <c r="D11" s="13">
        <v>8.4884878843658529E-2</v>
      </c>
      <c r="E11" s="13">
        <v>0.11026293469041561</v>
      </c>
      <c r="F11">
        <v>7</v>
      </c>
      <c r="G11" s="59"/>
      <c r="S11" s="59"/>
      <c r="T11" s="109"/>
      <c r="U11" s="73"/>
      <c r="V11" s="65"/>
      <c r="W11" s="74"/>
      <c r="Y11" s="59"/>
      <c r="Z11" s="109"/>
      <c r="AA11" s="60"/>
      <c r="AB11" s="13"/>
      <c r="AC11" s="72"/>
    </row>
    <row r="12" spans="1:29" x14ac:dyDescent="0.25">
      <c r="A12">
        <v>15.3</v>
      </c>
      <c r="B12" t="s">
        <v>370</v>
      </c>
      <c r="C12" s="13">
        <v>3.5127411288402001E-2</v>
      </c>
      <c r="D12" s="13">
        <v>6.6447388273635291E-2</v>
      </c>
      <c r="E12" s="13">
        <v>0.10680498466758009</v>
      </c>
      <c r="F12">
        <v>9</v>
      </c>
      <c r="G12" s="59"/>
      <c r="S12" s="59"/>
      <c r="T12" s="109"/>
      <c r="U12" s="73"/>
      <c r="V12" s="65"/>
      <c r="W12" s="74"/>
      <c r="Y12" s="59"/>
      <c r="Z12" s="109"/>
      <c r="AA12" s="60"/>
      <c r="AB12" s="13"/>
      <c r="AC12" s="72"/>
    </row>
    <row r="13" spans="1:29" x14ac:dyDescent="0.25">
      <c r="A13">
        <v>15.3</v>
      </c>
      <c r="B13" t="s">
        <v>371</v>
      </c>
      <c r="C13" s="13">
        <v>4.060490592998333E-2</v>
      </c>
      <c r="D13" s="13">
        <v>7.0279730830743237E-2</v>
      </c>
      <c r="E13" s="60">
        <v>9.0135055783910747E-2</v>
      </c>
      <c r="F13">
        <v>8</v>
      </c>
      <c r="G13" s="59"/>
      <c r="S13" s="59"/>
      <c r="T13" s="109"/>
      <c r="U13" s="73"/>
      <c r="V13" s="65"/>
      <c r="W13" s="74"/>
      <c r="Y13" s="59"/>
      <c r="Z13" s="109"/>
      <c r="AA13" s="60"/>
      <c r="AB13" s="13"/>
      <c r="AC13" s="72"/>
    </row>
    <row r="14" spans="1:29" x14ac:dyDescent="0.25">
      <c r="A14">
        <v>15.3</v>
      </c>
      <c r="B14" s="33" t="s">
        <v>372</v>
      </c>
      <c r="C14" s="34">
        <v>3.98904501071684E-2</v>
      </c>
      <c r="D14" s="34">
        <v>5.9989740185280187E-2</v>
      </c>
      <c r="E14" s="34">
        <v>8.5339596789978475E-2</v>
      </c>
      <c r="F14" s="33">
        <v>10</v>
      </c>
      <c r="G14" s="59"/>
      <c r="S14" s="59"/>
      <c r="T14" s="109"/>
      <c r="U14" s="73"/>
      <c r="V14" s="65"/>
      <c r="W14" s="74"/>
      <c r="Y14" s="59"/>
      <c r="Z14" s="109"/>
      <c r="AA14" s="60"/>
      <c r="AB14" s="13"/>
      <c r="AC14" s="72"/>
    </row>
    <row r="15" spans="1:29" x14ac:dyDescent="0.25">
      <c r="A15">
        <v>15.3</v>
      </c>
      <c r="B15" t="s">
        <v>373</v>
      </c>
      <c r="C15" s="13">
        <v>2.9411764705882353E-2</v>
      </c>
      <c r="D15" s="13">
        <v>4.2608407012885118E-2</v>
      </c>
      <c r="E15" s="13">
        <v>5.5196711685261302E-2</v>
      </c>
      <c r="G15" s="59"/>
      <c r="S15" s="59"/>
      <c r="T15" s="109"/>
      <c r="U15" s="73"/>
      <c r="V15" s="65"/>
      <c r="W15" s="74"/>
      <c r="Y15" s="59"/>
      <c r="Z15" s="109"/>
      <c r="AA15" s="60"/>
      <c r="AB15" s="13"/>
      <c r="AC15" s="72"/>
    </row>
    <row r="16" spans="1:29" x14ac:dyDescent="0.25">
      <c r="A16">
        <v>15.3</v>
      </c>
      <c r="B16" t="s">
        <v>374</v>
      </c>
      <c r="C16" s="13">
        <v>2.7744701119314121E-2</v>
      </c>
      <c r="D16" s="13">
        <v>3.7569027429916413E-2</v>
      </c>
      <c r="E16" s="13">
        <v>5.4283290924512298E-2</v>
      </c>
      <c r="G16" s="59"/>
      <c r="S16" s="59"/>
      <c r="T16" s="109"/>
      <c r="U16" s="73"/>
      <c r="V16" s="65"/>
      <c r="W16" s="74"/>
      <c r="Y16" s="59"/>
      <c r="Z16" s="109"/>
      <c r="AA16" s="60"/>
      <c r="AB16" s="13"/>
      <c r="AC16" s="72"/>
    </row>
    <row r="17" spans="1:29" x14ac:dyDescent="0.25">
      <c r="A17">
        <v>15.3</v>
      </c>
      <c r="B17" s="59" t="s">
        <v>375</v>
      </c>
      <c r="C17" s="114" t="s">
        <v>38</v>
      </c>
      <c r="D17" s="114" t="s">
        <v>38</v>
      </c>
      <c r="E17" s="13">
        <v>5.3206759313629545E-2</v>
      </c>
      <c r="S17" s="59"/>
      <c r="T17" s="109"/>
      <c r="U17" s="73"/>
      <c r="V17" s="65"/>
      <c r="W17" s="74"/>
      <c r="Y17" s="59"/>
      <c r="Z17" s="109"/>
      <c r="AA17" s="60"/>
      <c r="AB17" s="13"/>
      <c r="AC17" s="72"/>
    </row>
    <row r="18" spans="1:29" x14ac:dyDescent="0.25">
      <c r="A18">
        <v>15.3</v>
      </c>
      <c r="B18" t="s">
        <v>376</v>
      </c>
      <c r="C18" s="13">
        <v>2.6375327458918789E-2</v>
      </c>
      <c r="D18" s="13">
        <v>3.5698120039832221E-2</v>
      </c>
      <c r="E18" s="13">
        <v>4.9389965420499775E-2</v>
      </c>
      <c r="G18" s="59"/>
      <c r="S18" s="59"/>
      <c r="T18" s="109"/>
      <c r="U18" s="73"/>
      <c r="V18" s="65"/>
      <c r="W18" s="74"/>
      <c r="Y18" s="59"/>
      <c r="Z18" s="109"/>
      <c r="AA18" s="60"/>
      <c r="AB18" s="13"/>
      <c r="AC18" s="72"/>
    </row>
    <row r="19" spans="1:29" x14ac:dyDescent="0.25">
      <c r="A19">
        <v>15.3</v>
      </c>
      <c r="B19" t="s">
        <v>377</v>
      </c>
      <c r="C19" s="13">
        <v>1.9587997142176707E-2</v>
      </c>
      <c r="D19" s="13">
        <v>2.8395546033374575E-2</v>
      </c>
      <c r="E19" s="13">
        <v>4.0125269132902701E-2</v>
      </c>
      <c r="G19" s="59"/>
      <c r="S19" s="59"/>
      <c r="T19" s="109"/>
      <c r="U19" s="73"/>
      <c r="V19" s="65"/>
      <c r="W19" s="74"/>
      <c r="Y19" s="59"/>
      <c r="Z19" s="109"/>
      <c r="AA19" s="60"/>
      <c r="AB19" s="13"/>
      <c r="AC19" s="72"/>
    </row>
    <row r="20" spans="1:29" x14ac:dyDescent="0.25">
      <c r="A20">
        <v>15.3</v>
      </c>
      <c r="B20" t="s">
        <v>378</v>
      </c>
      <c r="C20" s="13">
        <v>1.8040009526077639E-2</v>
      </c>
      <c r="D20" s="13">
        <v>2.9089592323244515E-2</v>
      </c>
      <c r="E20" s="13">
        <v>3.8787760161805962E-2</v>
      </c>
      <c r="G20" s="59"/>
      <c r="S20" s="59"/>
      <c r="T20" s="109"/>
      <c r="U20" s="73"/>
      <c r="V20" s="65"/>
      <c r="W20" s="74"/>
      <c r="Y20" s="59"/>
      <c r="Z20" s="109"/>
      <c r="AA20" s="60"/>
      <c r="AB20" s="13"/>
      <c r="AC20" s="72"/>
    </row>
    <row r="21" spans="1:29" x14ac:dyDescent="0.25">
      <c r="A21">
        <v>15.3</v>
      </c>
      <c r="B21" t="s">
        <v>379</v>
      </c>
      <c r="C21" s="13">
        <v>1.8754465348892593E-2</v>
      </c>
      <c r="D21" s="13">
        <v>2.5830592353420442E-2</v>
      </c>
      <c r="E21" s="13">
        <v>3.5656031839237948E-2</v>
      </c>
      <c r="G21" s="59"/>
      <c r="S21" s="59"/>
      <c r="T21" s="109"/>
      <c r="U21" s="73"/>
      <c r="V21" s="65"/>
      <c r="W21" s="74"/>
      <c r="Y21" s="59"/>
      <c r="Z21" s="109"/>
      <c r="AA21" s="60"/>
      <c r="AB21" s="13"/>
      <c r="AC21" s="72"/>
    </row>
    <row r="22" spans="1:29" x14ac:dyDescent="0.25">
      <c r="A22">
        <v>15.3</v>
      </c>
      <c r="B22" t="s">
        <v>380</v>
      </c>
      <c r="C22" s="13">
        <v>1.9349845201238391E-2</v>
      </c>
      <c r="D22" s="13">
        <v>2.5740064576480884E-2</v>
      </c>
      <c r="E22" s="13">
        <v>3.4938344098649439E-2</v>
      </c>
      <c r="G22" s="59"/>
      <c r="S22" s="59"/>
      <c r="T22" s="109"/>
      <c r="U22" s="73"/>
      <c r="V22" s="65"/>
      <c r="W22" s="74"/>
      <c r="Y22" s="59"/>
      <c r="Z22" s="109"/>
      <c r="AA22" s="60"/>
      <c r="AB22" s="13"/>
      <c r="AC22" s="72"/>
    </row>
    <row r="23" spans="1:29" x14ac:dyDescent="0.25">
      <c r="A23">
        <v>15.3</v>
      </c>
      <c r="B23" t="s">
        <v>381</v>
      </c>
      <c r="C23" s="13">
        <v>1.7206477732793522E-2</v>
      </c>
      <c r="D23" s="13">
        <v>2.9361175654063199E-2</v>
      </c>
      <c r="E23" s="13">
        <v>3.3927056827820185E-2</v>
      </c>
      <c r="G23" s="59"/>
      <c r="S23" s="59"/>
      <c r="T23" s="109"/>
      <c r="U23" s="73"/>
      <c r="V23" s="65"/>
      <c r="W23" s="74"/>
      <c r="Y23" s="59"/>
      <c r="Z23" s="109"/>
      <c r="AA23" s="60"/>
      <c r="AB23" s="13"/>
      <c r="AC23" s="72"/>
    </row>
    <row r="24" spans="1:29" x14ac:dyDescent="0.25">
      <c r="A24">
        <v>15.3</v>
      </c>
      <c r="B24" t="s">
        <v>382</v>
      </c>
      <c r="C24" s="13">
        <v>1.5896642057632769E-2</v>
      </c>
      <c r="D24" s="13">
        <v>2.3265638673466309E-2</v>
      </c>
      <c r="E24" s="13">
        <v>3.0045018594636916E-2</v>
      </c>
      <c r="G24" s="59"/>
      <c r="S24" s="59"/>
      <c r="T24" s="59"/>
      <c r="U24" s="73"/>
      <c r="V24" s="65"/>
      <c r="W24" s="74"/>
      <c r="Y24" s="59"/>
      <c r="Z24" s="59"/>
      <c r="AA24" s="60"/>
      <c r="AB24" s="13"/>
      <c r="AC24" s="72"/>
    </row>
    <row r="25" spans="1:29" x14ac:dyDescent="0.25">
      <c r="A25">
        <v>15.3</v>
      </c>
      <c r="B25" t="s">
        <v>383</v>
      </c>
      <c r="C25" s="13">
        <v>1.6313407954274828E-2</v>
      </c>
      <c r="D25" s="13">
        <v>2.1455083134675156E-2</v>
      </c>
      <c r="E25" s="13">
        <v>2.5869380831212891E-2</v>
      </c>
      <c r="G25" s="59"/>
      <c r="S25" s="59"/>
      <c r="T25" s="59"/>
      <c r="U25" s="73"/>
      <c r="V25" s="65"/>
      <c r="W25" s="74"/>
      <c r="Y25" s="59"/>
      <c r="Z25" s="59"/>
      <c r="AA25" s="60"/>
      <c r="AB25" s="13"/>
      <c r="AC25" s="72"/>
    </row>
    <row r="26" spans="1:29" x14ac:dyDescent="0.25">
      <c r="A26">
        <v>15.3</v>
      </c>
      <c r="B26" t="s">
        <v>384</v>
      </c>
      <c r="C26" s="13">
        <v>1.2919742795903787E-2</v>
      </c>
      <c r="D26" s="13">
        <v>1.7351157246748544E-2</v>
      </c>
      <c r="E26" s="13">
        <v>2.1628498727735368E-2</v>
      </c>
      <c r="G26" s="59"/>
      <c r="S26" s="59"/>
      <c r="T26" s="59"/>
      <c r="U26" s="73"/>
      <c r="V26" s="65"/>
      <c r="W26" s="74"/>
      <c r="Y26" s="59"/>
      <c r="Z26" s="59"/>
      <c r="AA26" s="60"/>
      <c r="AB26" s="13"/>
      <c r="AC26" s="72"/>
    </row>
    <row r="27" spans="1:29" x14ac:dyDescent="0.25">
      <c r="A27">
        <v>15.3</v>
      </c>
      <c r="B27" t="s">
        <v>385</v>
      </c>
      <c r="C27" s="13">
        <v>1.4646344367706596E-2</v>
      </c>
      <c r="D27" s="13">
        <v>1.6898518362050755E-2</v>
      </c>
      <c r="E27" s="13">
        <v>2.0160501076531612E-2</v>
      </c>
      <c r="G27" s="59"/>
      <c r="S27" s="59"/>
      <c r="T27" s="59"/>
      <c r="U27" s="73"/>
      <c r="V27" s="65"/>
      <c r="W27" s="74"/>
      <c r="Y27" s="59"/>
      <c r="Z27" s="59"/>
      <c r="AA27" s="60"/>
      <c r="AB27" s="13"/>
      <c r="AC27" s="72"/>
    </row>
    <row r="28" spans="1:29" x14ac:dyDescent="0.25">
      <c r="A28">
        <v>15.3</v>
      </c>
      <c r="B28" t="s">
        <v>386</v>
      </c>
      <c r="C28" s="13">
        <v>8.6330078590140507E-3</v>
      </c>
      <c r="D28" s="13">
        <v>1.3428286912701048E-2</v>
      </c>
      <c r="E28" s="13">
        <v>1.7289750114177594E-2</v>
      </c>
      <c r="G28" s="59"/>
      <c r="S28" s="59"/>
      <c r="T28" s="59"/>
      <c r="U28" s="73"/>
      <c r="V28" s="65"/>
      <c r="W28" s="74"/>
      <c r="Y28" s="59"/>
      <c r="Z28" s="59"/>
      <c r="AA28" s="60"/>
      <c r="AB28" s="13"/>
      <c r="AC28" s="72"/>
    </row>
    <row r="29" spans="1:29" x14ac:dyDescent="0.25">
      <c r="A29">
        <v>15.3</v>
      </c>
      <c r="B29" t="s">
        <v>150</v>
      </c>
      <c r="C29" s="13">
        <v>1.1907597046915932E-2</v>
      </c>
      <c r="D29" s="13">
        <v>1.3428286912701048E-2</v>
      </c>
      <c r="E29" s="13">
        <v>1.6702551053696092E-2</v>
      </c>
      <c r="G29" s="59"/>
      <c r="S29" s="59"/>
      <c r="T29" s="59"/>
      <c r="U29" s="73"/>
      <c r="V29" s="65"/>
      <c r="W29" s="74"/>
      <c r="Y29" s="59"/>
      <c r="Z29" s="59"/>
      <c r="AA29" s="60"/>
      <c r="AB29" s="13"/>
      <c r="AC29" s="72"/>
    </row>
    <row r="30" spans="1:29" x14ac:dyDescent="0.25">
      <c r="A30">
        <v>15.3</v>
      </c>
      <c r="B30" t="s">
        <v>387</v>
      </c>
      <c r="C30" s="13">
        <v>1.1848059061681352E-2</v>
      </c>
      <c r="D30" s="13">
        <v>1.3428286912701048E-2</v>
      </c>
      <c r="E30" s="13">
        <v>1.5886996803027336E-2</v>
      </c>
      <c r="G30" s="59"/>
      <c r="S30" s="59"/>
      <c r="T30" s="59"/>
      <c r="U30" s="73"/>
      <c r="V30" s="65"/>
      <c r="W30" s="74"/>
      <c r="Y30" s="59"/>
      <c r="Z30" s="59"/>
      <c r="AA30" s="60"/>
      <c r="AB30" s="13"/>
      <c r="AC30" s="72"/>
    </row>
    <row r="31" spans="1:29" x14ac:dyDescent="0.25">
      <c r="A31">
        <v>15.3</v>
      </c>
      <c r="B31" t="s">
        <v>388</v>
      </c>
      <c r="C31" s="13">
        <v>4.2867349368897354E-3</v>
      </c>
      <c r="D31" s="13">
        <v>1.3428286912701048E-2</v>
      </c>
      <c r="E31" s="13">
        <v>1.3603444901154825E-2</v>
      </c>
      <c r="G31" s="59"/>
      <c r="S31" s="59"/>
      <c r="T31" s="59"/>
      <c r="U31" s="73"/>
      <c r="V31" s="65"/>
      <c r="W31" s="74"/>
      <c r="Y31" s="59"/>
      <c r="Z31" s="59"/>
      <c r="AA31" s="60"/>
      <c r="AB31" s="13"/>
      <c r="AC31" s="72"/>
    </row>
    <row r="32" spans="1:29" x14ac:dyDescent="0.25">
      <c r="A32">
        <v>15.3</v>
      </c>
      <c r="B32" t="s">
        <v>389</v>
      </c>
      <c r="C32" s="13">
        <v>6.311026434865444E-3</v>
      </c>
      <c r="D32" s="13">
        <v>1.3428286912701048E-2</v>
      </c>
      <c r="E32" s="13">
        <v>1.3048868010700071E-2</v>
      </c>
      <c r="G32" s="59"/>
      <c r="H32" s="5"/>
      <c r="S32" s="59"/>
      <c r="T32" s="59"/>
      <c r="U32" s="73"/>
      <c r="V32" s="65"/>
      <c r="W32" s="74"/>
      <c r="Y32" s="59"/>
      <c r="Z32" s="59"/>
      <c r="AA32" s="60"/>
      <c r="AB32" s="13"/>
      <c r="AC32" s="72"/>
    </row>
    <row r="33" spans="1:29" x14ac:dyDescent="0.25">
      <c r="A33">
        <v>15.3</v>
      </c>
      <c r="B33" t="s">
        <v>390</v>
      </c>
      <c r="C33" s="13">
        <v>7.2636341986187184E-3</v>
      </c>
      <c r="D33" s="13">
        <v>0</v>
      </c>
      <c r="E33" s="13">
        <v>1.0993671299014811E-2</v>
      </c>
      <c r="G33" s="59"/>
      <c r="S33" s="59"/>
      <c r="T33" s="59"/>
      <c r="U33" s="73"/>
      <c r="V33" s="65"/>
      <c r="W33" s="74"/>
      <c r="Y33" s="59"/>
      <c r="Z33" s="59"/>
      <c r="AA33" s="60"/>
      <c r="AB33" s="13"/>
      <c r="AC33" s="72"/>
    </row>
    <row r="34" spans="1:29" x14ac:dyDescent="0.25">
      <c r="A34">
        <v>15.3</v>
      </c>
      <c r="B34" t="s">
        <v>391</v>
      </c>
      <c r="C34" s="13">
        <v>5.6561085972850677E-3</v>
      </c>
      <c r="D34" s="13">
        <v>0</v>
      </c>
      <c r="E34" s="13">
        <v>9.5909179878645532E-3</v>
      </c>
      <c r="G34" s="59"/>
      <c r="S34" s="59"/>
      <c r="T34" s="59"/>
      <c r="U34" s="73"/>
      <c r="V34" s="65"/>
      <c r="W34" s="74"/>
      <c r="Y34" s="59"/>
      <c r="Z34" s="59"/>
      <c r="AA34" s="60"/>
      <c r="AB34" s="13"/>
      <c r="AC34" s="72"/>
    </row>
    <row r="35" spans="1:29" x14ac:dyDescent="0.25">
      <c r="A35">
        <v>15.3</v>
      </c>
      <c r="B35" t="s">
        <v>392</v>
      </c>
      <c r="C35" s="13">
        <v>1.8218623481781375E-2</v>
      </c>
      <c r="D35" s="13">
        <v>1.5269018377138718E-2</v>
      </c>
      <c r="E35" s="13">
        <v>6.3287009851895346E-3</v>
      </c>
      <c r="G35" s="59"/>
      <c r="S35" s="59"/>
      <c r="T35" s="59"/>
      <c r="U35" s="73"/>
      <c r="V35" s="65"/>
      <c r="W35" s="74"/>
      <c r="Y35" s="59"/>
      <c r="Z35" s="59"/>
      <c r="AA35" s="60"/>
      <c r="AB35" s="13"/>
      <c r="AC35" s="72"/>
    </row>
    <row r="36" spans="1:29" x14ac:dyDescent="0.25">
      <c r="A36">
        <v>15.3</v>
      </c>
      <c r="B36" t="s">
        <v>393</v>
      </c>
      <c r="C36" s="13">
        <v>2.798285306025244E-3</v>
      </c>
      <c r="D36" s="13">
        <v>0</v>
      </c>
      <c r="E36" s="13">
        <v>4.3713707835845239E-3</v>
      </c>
      <c r="G36" s="59"/>
      <c r="S36" s="59"/>
      <c r="T36" s="59"/>
      <c r="U36" s="73"/>
      <c r="V36" s="65"/>
      <c r="W36" s="74"/>
      <c r="Y36" s="59"/>
      <c r="Z36" s="59"/>
      <c r="AA36" s="60"/>
      <c r="AB36" s="13"/>
      <c r="AC36" s="72"/>
    </row>
    <row r="37" spans="1:29" x14ac:dyDescent="0.25">
      <c r="A37">
        <v>15.3</v>
      </c>
      <c r="B37" t="s">
        <v>154</v>
      </c>
      <c r="C37" s="13">
        <v>4.4653488925934749E-3</v>
      </c>
      <c r="D37" s="13">
        <v>1.3428286912701048E-2</v>
      </c>
      <c r="E37" s="13">
        <v>3.7189273830495204E-3</v>
      </c>
      <c r="G37" s="59"/>
      <c r="S37" s="59"/>
      <c r="T37" s="59"/>
      <c r="U37" s="73"/>
      <c r="V37" s="65"/>
      <c r="W37" s="74"/>
      <c r="Y37" s="59"/>
      <c r="Z37" s="59"/>
      <c r="AA37" s="60"/>
      <c r="AB37" s="13"/>
      <c r="AC37" s="72"/>
    </row>
    <row r="39" spans="1:29" x14ac:dyDescent="0.25">
      <c r="A39" s="7" t="s">
        <v>394</v>
      </c>
      <c r="B39" s="19"/>
      <c r="C39" s="19"/>
      <c r="D39" s="19"/>
      <c r="E39" s="19"/>
      <c r="F39" s="19"/>
    </row>
    <row r="40" spans="1:29" x14ac:dyDescent="0.25">
      <c r="A40" t="s">
        <v>127</v>
      </c>
      <c r="B40" s="1" t="s">
        <v>394</v>
      </c>
      <c r="C40" s="1">
        <v>2024</v>
      </c>
      <c r="D40" s="1">
        <v>2025</v>
      </c>
      <c r="F40" s="1"/>
    </row>
    <row r="41" spans="1:29" x14ac:dyDescent="0.25">
      <c r="A41">
        <v>15.6</v>
      </c>
      <c r="B41" t="s">
        <v>395</v>
      </c>
      <c r="C41" s="62">
        <v>0.10978520286396182</v>
      </c>
      <c r="D41" s="61">
        <v>0.14190643961636329</v>
      </c>
      <c r="E41" s="13"/>
      <c r="S41" s="38"/>
      <c r="T41" s="38"/>
      <c r="U41" s="38"/>
      <c r="V41" s="38"/>
      <c r="W41" s="38"/>
      <c r="X41" s="8"/>
    </row>
    <row r="42" spans="1:29" x14ac:dyDescent="0.25">
      <c r="A42">
        <v>15.6</v>
      </c>
      <c r="B42" t="s">
        <v>396</v>
      </c>
      <c r="C42" s="62">
        <v>0.13206046141607</v>
      </c>
      <c r="D42" s="61">
        <v>0.13185881124812424</v>
      </c>
      <c r="E42" s="13"/>
      <c r="T42" s="8"/>
      <c r="U42" s="110"/>
      <c r="V42" s="111"/>
    </row>
    <row r="43" spans="1:29" x14ac:dyDescent="0.25">
      <c r="A43">
        <v>15.6</v>
      </c>
      <c r="B43" t="s">
        <v>397</v>
      </c>
      <c r="C43" s="62">
        <v>7.7366746221161492E-2</v>
      </c>
      <c r="D43" s="61">
        <v>7.0855353298101387E-2</v>
      </c>
      <c r="E43" s="13"/>
      <c r="T43" s="8"/>
      <c r="U43" s="110"/>
      <c r="V43" s="111"/>
    </row>
    <row r="44" spans="1:29" x14ac:dyDescent="0.25">
      <c r="A44">
        <v>15.6</v>
      </c>
      <c r="B44" t="s">
        <v>398</v>
      </c>
      <c r="C44" s="62">
        <v>3.5799522673031026E-4</v>
      </c>
      <c r="D44" s="61">
        <v>6.9322111306844125E-2</v>
      </c>
      <c r="E44" s="13"/>
      <c r="T44" s="8"/>
      <c r="U44" s="110"/>
      <c r="V44" s="111"/>
    </row>
    <row r="45" spans="1:29" x14ac:dyDescent="0.25">
      <c r="A45">
        <v>15.6</v>
      </c>
      <c r="B45" t="s">
        <v>399</v>
      </c>
      <c r="C45" s="62">
        <v>5.0994431185361976E-2</v>
      </c>
      <c r="D45" s="61">
        <v>6.2667188621387093E-2</v>
      </c>
      <c r="E45" s="13"/>
      <c r="T45" s="8"/>
      <c r="U45" s="110"/>
      <c r="V45" s="111"/>
    </row>
    <row r="46" spans="1:29" x14ac:dyDescent="0.25">
      <c r="A46">
        <v>15.6</v>
      </c>
      <c r="B46" t="s">
        <v>400</v>
      </c>
      <c r="C46" s="62">
        <v>3.0747812251392205E-2</v>
      </c>
      <c r="D46" s="61">
        <v>3.317674691720493E-2</v>
      </c>
      <c r="E46" s="13"/>
      <c r="T46" s="8"/>
      <c r="U46" s="110"/>
      <c r="V46" s="111"/>
    </row>
    <row r="47" spans="1:29" x14ac:dyDescent="0.25">
      <c r="A47">
        <v>15.6</v>
      </c>
      <c r="B47" t="s">
        <v>401</v>
      </c>
      <c r="C47" s="62">
        <v>3.9777247414478921E-5</v>
      </c>
      <c r="D47" s="61">
        <v>2.4270894499902135E-2</v>
      </c>
      <c r="E47" s="13"/>
      <c r="T47" s="8"/>
      <c r="U47" s="110"/>
      <c r="V47" s="111"/>
    </row>
    <row r="48" spans="1:29" x14ac:dyDescent="0.25">
      <c r="A48">
        <v>15.6</v>
      </c>
      <c r="B48" t="s">
        <v>402</v>
      </c>
      <c r="C48" s="62">
        <v>2.4065234685759745E-2</v>
      </c>
      <c r="D48" s="61">
        <v>2.1367521367521368E-2</v>
      </c>
      <c r="E48" s="13"/>
      <c r="U48" s="110"/>
      <c r="V48" s="111"/>
    </row>
    <row r="49" spans="1:22" x14ac:dyDescent="0.25">
      <c r="A49">
        <v>15.6</v>
      </c>
      <c r="B49" t="s">
        <v>403</v>
      </c>
      <c r="C49" s="62">
        <v>1.8814638027048528E-2</v>
      </c>
      <c r="D49" s="61">
        <v>1.8986102955568605E-2</v>
      </c>
      <c r="E49" s="13"/>
      <c r="U49" s="110"/>
      <c r="V49" s="111"/>
    </row>
    <row r="50" spans="1:22" x14ac:dyDescent="0.25">
      <c r="A50">
        <v>15.6</v>
      </c>
      <c r="B50" t="s">
        <v>404</v>
      </c>
      <c r="C50" s="114" t="s">
        <v>38</v>
      </c>
      <c r="D50" s="61">
        <v>1.5397664252626085E-2</v>
      </c>
      <c r="E50" s="13"/>
      <c r="U50" s="110"/>
      <c r="V50" s="111"/>
    </row>
    <row r="51" spans="1:22" x14ac:dyDescent="0.25">
      <c r="A51">
        <v>15.6</v>
      </c>
      <c r="B51" t="s">
        <v>405</v>
      </c>
      <c r="C51" s="62">
        <v>1.2052505966587112E-2</v>
      </c>
      <c r="D51" s="61">
        <v>1.454948783193058E-2</v>
      </c>
      <c r="E51" s="13"/>
      <c r="U51" s="110"/>
      <c r="V51" s="111"/>
    </row>
    <row r="52" spans="1:22" x14ac:dyDescent="0.25">
      <c r="A52">
        <v>15.6</v>
      </c>
      <c r="B52" t="s">
        <v>406</v>
      </c>
      <c r="C52" s="62">
        <v>1.1893396976929196E-2</v>
      </c>
      <c r="D52" s="61">
        <v>1.089580478893456E-2</v>
      </c>
      <c r="E52" s="13"/>
      <c r="U52" s="110"/>
      <c r="V52" s="111"/>
    </row>
    <row r="53" spans="1:22" x14ac:dyDescent="0.25">
      <c r="A53">
        <v>15.6</v>
      </c>
      <c r="B53" t="s">
        <v>407</v>
      </c>
      <c r="C53" s="62">
        <v>1.2808273667462212E-2</v>
      </c>
      <c r="D53" s="61">
        <v>9.3299406276505514E-3</v>
      </c>
      <c r="E53" s="13"/>
      <c r="U53" s="110"/>
      <c r="V53" s="111"/>
    </row>
    <row r="54" spans="1:22" x14ac:dyDescent="0.25">
      <c r="A54">
        <v>15.6</v>
      </c>
      <c r="B54" t="s">
        <v>408</v>
      </c>
      <c r="C54" s="62">
        <v>9.8249801113762924E-3</v>
      </c>
      <c r="D54" s="61">
        <v>7.2094995759117899E-3</v>
      </c>
      <c r="E54" s="13"/>
      <c r="U54" s="110"/>
      <c r="V54" s="111"/>
    </row>
    <row r="55" spans="1:22" x14ac:dyDescent="0.25">
      <c r="A55">
        <v>15.6</v>
      </c>
      <c r="B55" t="s">
        <v>409</v>
      </c>
      <c r="C55" s="62">
        <v>7.7963404932378678E-3</v>
      </c>
      <c r="D55" s="61">
        <v>5.7415019247080319E-3</v>
      </c>
      <c r="E55" s="13"/>
      <c r="U55" s="110"/>
      <c r="V55" s="111"/>
    </row>
    <row r="56" spans="1:22" x14ac:dyDescent="0.25">
      <c r="A56">
        <v>15.6</v>
      </c>
      <c r="B56" t="s">
        <v>410</v>
      </c>
      <c r="C56" s="62">
        <v>6.205250596658711E-3</v>
      </c>
      <c r="D56" s="61">
        <v>4.8933255040125266E-3</v>
      </c>
      <c r="E56" s="13"/>
      <c r="U56" s="110"/>
      <c r="V56" s="111"/>
    </row>
    <row r="57" spans="1:22" x14ac:dyDescent="0.25">
      <c r="A57">
        <v>15.6</v>
      </c>
      <c r="B57" t="s">
        <v>411</v>
      </c>
      <c r="C57" s="62">
        <v>5.8870326173428794E-3</v>
      </c>
      <c r="D57" s="61">
        <v>4.6975924838520257E-3</v>
      </c>
      <c r="E57" s="13"/>
      <c r="U57" s="110"/>
      <c r="V57" s="111"/>
    </row>
    <row r="58" spans="1:22" x14ac:dyDescent="0.25">
      <c r="A58">
        <v>15.6</v>
      </c>
      <c r="B58" t="s">
        <v>412</v>
      </c>
      <c r="C58" s="62">
        <v>5.4892601431980907E-3</v>
      </c>
      <c r="D58" s="61">
        <v>4.6975924838520257E-3</v>
      </c>
      <c r="E58" s="13"/>
      <c r="U58" s="110"/>
      <c r="V58" s="111"/>
    </row>
    <row r="59" spans="1:22" x14ac:dyDescent="0.25">
      <c r="A59">
        <v>15.6</v>
      </c>
      <c r="B59" t="s">
        <v>413</v>
      </c>
      <c r="C59" s="62">
        <v>4.9721559268098648E-3</v>
      </c>
      <c r="D59" s="61">
        <v>4.0777712533437722E-3</v>
      </c>
      <c r="E59" s="13"/>
      <c r="U59" s="110"/>
      <c r="V59" s="111"/>
    </row>
    <row r="60" spans="1:22" x14ac:dyDescent="0.25">
      <c r="A60">
        <v>15.6</v>
      </c>
      <c r="B60" t="s">
        <v>414</v>
      </c>
      <c r="C60" s="115" t="s">
        <v>38</v>
      </c>
      <c r="D60" s="61">
        <v>3.3927056827820186E-3</v>
      </c>
      <c r="E60" s="13"/>
      <c r="U60" s="110"/>
      <c r="V60" s="111"/>
    </row>
    <row r="61" spans="1:22" x14ac:dyDescent="0.25">
      <c r="A61">
        <v>15.6</v>
      </c>
      <c r="B61" t="s">
        <v>415</v>
      </c>
      <c r="C61" s="62">
        <v>6.6825775656324578E-3</v>
      </c>
      <c r="D61" s="61">
        <v>3.1317283225680173E-3</v>
      </c>
      <c r="E61" s="13"/>
      <c r="U61" s="110"/>
      <c r="V61" s="111"/>
    </row>
    <row r="62" spans="1:22" x14ac:dyDescent="0.25">
      <c r="A62">
        <v>15.6</v>
      </c>
      <c r="B62" t="s">
        <v>416</v>
      </c>
      <c r="C62" s="62">
        <v>4.2163882259347654E-3</v>
      </c>
      <c r="D62" s="61">
        <v>2.7076401122202651E-3</v>
      </c>
      <c r="E62" s="13"/>
      <c r="U62" s="110"/>
      <c r="V62" s="111"/>
    </row>
    <row r="63" spans="1:22" x14ac:dyDescent="0.25">
      <c r="A63">
        <v>15.6</v>
      </c>
      <c r="B63" t="s">
        <v>417</v>
      </c>
      <c r="C63" s="62">
        <v>2.1877486077963404E-3</v>
      </c>
      <c r="D63" s="61">
        <v>2.7076401122202651E-3</v>
      </c>
      <c r="E63" s="13"/>
      <c r="U63" s="110"/>
      <c r="V63" s="111"/>
    </row>
    <row r="64" spans="1:22" x14ac:dyDescent="0.25">
      <c r="A64">
        <v>15.6</v>
      </c>
      <c r="B64" t="s">
        <v>418</v>
      </c>
      <c r="C64" s="62">
        <v>1.988862370723946E-3</v>
      </c>
      <c r="D64" s="61">
        <v>2.5771514321132642E-3</v>
      </c>
      <c r="E64" s="13"/>
      <c r="G64" s="1"/>
      <c r="U64" s="110"/>
      <c r="V64" s="111"/>
    </row>
    <row r="65" spans="1:22" x14ac:dyDescent="0.25">
      <c r="A65">
        <v>15.6</v>
      </c>
      <c r="B65" t="s">
        <v>419</v>
      </c>
      <c r="C65" s="62">
        <v>1.1535401750198885E-3</v>
      </c>
      <c r="D65" s="61">
        <v>1.9573302016050106E-3</v>
      </c>
      <c r="E65" s="13"/>
      <c r="F65" s="16"/>
      <c r="U65" s="110"/>
      <c r="V65" s="111"/>
    </row>
    <row r="66" spans="1:22" x14ac:dyDescent="0.25">
      <c r="A66">
        <v>15.6</v>
      </c>
      <c r="B66" t="s">
        <v>154</v>
      </c>
      <c r="C66" s="114" t="s">
        <v>38</v>
      </c>
      <c r="D66" s="61">
        <v>8.4817642069550466E-4</v>
      </c>
      <c r="E66" s="13"/>
      <c r="U66" s="110"/>
      <c r="V66" s="111"/>
    </row>
    <row r="67" spans="1:22" x14ac:dyDescent="0.25">
      <c r="A67">
        <v>15.6</v>
      </c>
      <c r="B67" t="s">
        <v>420</v>
      </c>
      <c r="C67" s="114" t="s">
        <v>38</v>
      </c>
      <c r="D67" s="61">
        <v>5.545768904547531E-4</v>
      </c>
      <c r="E67" s="13"/>
      <c r="U67" s="110"/>
      <c r="V67" s="111"/>
    </row>
    <row r="68" spans="1:22" x14ac:dyDescent="0.25">
      <c r="A68" s="47" t="s">
        <v>421</v>
      </c>
      <c r="U68" s="110"/>
      <c r="V68" s="111"/>
    </row>
    <row r="69" spans="1:22" x14ac:dyDescent="0.25">
      <c r="A69" s="15"/>
    </row>
    <row r="70" spans="1:22" x14ac:dyDescent="0.25">
      <c r="A70" s="38"/>
    </row>
    <row r="71" spans="1:22" x14ac:dyDescent="0.25">
      <c r="A71" s="1"/>
      <c r="B71" s="1"/>
      <c r="C71" s="1"/>
      <c r="D71" s="1"/>
      <c r="E71" s="1"/>
      <c r="F71" s="1"/>
      <c r="G71" s="1"/>
      <c r="H71" s="15"/>
    </row>
    <row r="75" spans="1:22" x14ac:dyDescent="0.25">
      <c r="B75" s="1"/>
      <c r="C75" s="1"/>
      <c r="D75" s="1"/>
      <c r="E75" s="1"/>
      <c r="F75" s="1"/>
      <c r="G75" s="1"/>
    </row>
    <row r="76" spans="1:22" x14ac:dyDescent="0.25">
      <c r="C76" s="13"/>
      <c r="D76" s="13"/>
      <c r="E76" s="13"/>
      <c r="F76" s="13"/>
    </row>
    <row r="77" spans="1:22" x14ac:dyDescent="0.25">
      <c r="A77" s="1"/>
      <c r="B77" s="1"/>
      <c r="C77" s="1"/>
      <c r="D77" s="1"/>
      <c r="E77" s="1"/>
      <c r="F77" s="1"/>
      <c r="G77" s="1"/>
    </row>
    <row r="78" spans="1:22" x14ac:dyDescent="0.25">
      <c r="C78" s="13"/>
      <c r="D78" s="13"/>
      <c r="E78" s="13"/>
      <c r="F78" s="13"/>
      <c r="G78" s="13"/>
    </row>
    <row r="79" spans="1:22" x14ac:dyDescent="0.25">
      <c r="C79" s="13"/>
      <c r="D79" s="13"/>
      <c r="E79" s="13"/>
      <c r="F79" s="13"/>
      <c r="G79" s="13"/>
    </row>
    <row r="80" spans="1:22" x14ac:dyDescent="0.25">
      <c r="C80" s="13"/>
      <c r="D80" s="13"/>
      <c r="E80" s="13"/>
      <c r="F80" s="13"/>
      <c r="G80" s="13"/>
    </row>
    <row r="82" spans="1:10" x14ac:dyDescent="0.25">
      <c r="A82" s="15"/>
    </row>
    <row r="87" spans="1:10" x14ac:dyDescent="0.25">
      <c r="J87" s="13"/>
    </row>
    <row r="88" spans="1:10" x14ac:dyDescent="0.25">
      <c r="J88" s="13"/>
    </row>
    <row r="89" spans="1:10" x14ac:dyDescent="0.25">
      <c r="J89" s="13"/>
    </row>
    <row r="90" spans="1:10" x14ac:dyDescent="0.25">
      <c r="J90" s="13"/>
    </row>
    <row r="91" spans="1:10" x14ac:dyDescent="0.25">
      <c r="J91" s="13"/>
    </row>
    <row r="92" spans="1:10" x14ac:dyDescent="0.25">
      <c r="J92" s="13"/>
    </row>
    <row r="93" spans="1:10" x14ac:dyDescent="0.25">
      <c r="J93" s="13"/>
    </row>
    <row r="94" spans="1:10" x14ac:dyDescent="0.25">
      <c r="J94" s="13"/>
    </row>
    <row r="95" spans="1:10" x14ac:dyDescent="0.25">
      <c r="J95" s="13"/>
    </row>
    <row r="96" spans="1:10" x14ac:dyDescent="0.25">
      <c r="J96" s="13"/>
    </row>
    <row r="97" spans="7:10" x14ac:dyDescent="0.25">
      <c r="J97" s="13"/>
    </row>
    <row r="98" spans="7:10" x14ac:dyDescent="0.25">
      <c r="J98" s="13"/>
    </row>
    <row r="99" spans="7:10" x14ac:dyDescent="0.25">
      <c r="J99" s="13"/>
    </row>
    <row r="100" spans="7:10" x14ac:dyDescent="0.25">
      <c r="J100" s="13"/>
    </row>
    <row r="101" spans="7:10" x14ac:dyDescent="0.25">
      <c r="J101" s="13"/>
    </row>
    <row r="102" spans="7:10" x14ac:dyDescent="0.25">
      <c r="J102" s="13"/>
    </row>
    <row r="103" spans="7:10" x14ac:dyDescent="0.25">
      <c r="J103" s="13"/>
    </row>
    <row r="104" spans="7:10" x14ac:dyDescent="0.25">
      <c r="J104" s="13"/>
    </row>
    <row r="105" spans="7:10" x14ac:dyDescent="0.25">
      <c r="J105" s="13"/>
    </row>
    <row r="106" spans="7:10" x14ac:dyDescent="0.25">
      <c r="J106" s="13"/>
    </row>
    <row r="107" spans="7:10" x14ac:dyDescent="0.25">
      <c r="J107" s="13"/>
    </row>
    <row r="108" spans="7:10" x14ac:dyDescent="0.25">
      <c r="J108" s="13"/>
    </row>
    <row r="109" spans="7:10" x14ac:dyDescent="0.25">
      <c r="J109" s="13"/>
    </row>
    <row r="111" spans="7:10" x14ac:dyDescent="0.25">
      <c r="G111" s="8"/>
    </row>
    <row r="115" spans="2:5" x14ac:dyDescent="0.25">
      <c r="B115" s="26"/>
    </row>
    <row r="116" spans="2:5" x14ac:dyDescent="0.25">
      <c r="C116" s="8"/>
      <c r="D116" s="32"/>
      <c r="E116" s="32"/>
    </row>
    <row r="117" spans="2:5" x14ac:dyDescent="0.25">
      <c r="C117" s="8"/>
      <c r="D117" s="8"/>
      <c r="E117" s="8"/>
    </row>
    <row r="118" spans="2:5" x14ac:dyDescent="0.25">
      <c r="C118" s="8"/>
      <c r="D118" s="8"/>
      <c r="E118" s="8"/>
    </row>
    <row r="119" spans="2:5" x14ac:dyDescent="0.25">
      <c r="C119" s="8"/>
    </row>
    <row r="120" spans="2:5" x14ac:dyDescent="0.25">
      <c r="C120" s="8"/>
    </row>
  </sheetData>
  <sortState xmlns:xlrd2="http://schemas.microsoft.com/office/spreadsheetml/2017/richdata2" ref="A41:D68">
    <sortCondition descending="1" ref="D41:D68"/>
  </sortState>
  <pageMargins left="0.7" right="0.7" top="0.75" bottom="0.75" header="0.3" footer="0.3"/>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6E32470D3801C4DB6F0C00929ED97C6" ma:contentTypeVersion="14" ma:contentTypeDescription="Create a new document." ma:contentTypeScope="" ma:versionID="35873e1eb883ad423bbf0e999e3146f1">
  <xsd:schema xmlns:xsd="http://www.w3.org/2001/XMLSchema" xmlns:xs="http://www.w3.org/2001/XMLSchema" xmlns:p="http://schemas.microsoft.com/office/2006/metadata/properties" xmlns:ns2="35da533d-df3e-41a2-adbc-3c1ffbf4db6f" xmlns:ns3="f0b8d7b0-6a13-4c06-9d1a-d3ca35ff3274" targetNamespace="http://schemas.microsoft.com/office/2006/metadata/properties" ma:root="true" ma:fieldsID="4958ef7ee1a95afe4e5a6026459fa706" ns2:_="" ns3:_="">
    <xsd:import namespace="35da533d-df3e-41a2-adbc-3c1ffbf4db6f"/>
    <xsd:import namespace="f0b8d7b0-6a13-4c06-9d1a-d3ca35ff3274"/>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5da533d-df3e-41a2-adbc-3c1ffbf4db6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37b436df-8270-4432-84b4-c6504b197fce"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0b8d7b0-6a13-4c06-9d1a-d3ca35ff3274"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a22fef9a-6168-4ee7-87db-cf8edef1d0a5}" ma:internalName="TaxCatchAll" ma:showField="CatchAllData" ma:web="f0b8d7b0-6a13-4c06-9d1a-d3ca35ff3274">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35da533d-df3e-41a2-adbc-3c1ffbf4db6f">
      <Terms xmlns="http://schemas.microsoft.com/office/infopath/2007/PartnerControls"/>
    </lcf76f155ced4ddcb4097134ff3c332f>
    <TaxCatchAll xmlns="f0b8d7b0-6a13-4c06-9d1a-d3ca35ff3274" xsi:nil="true"/>
  </documentManagement>
</p:properties>
</file>

<file path=customXml/itemProps1.xml><?xml version="1.0" encoding="utf-8"?>
<ds:datastoreItem xmlns:ds="http://schemas.openxmlformats.org/officeDocument/2006/customXml" ds:itemID="{9079334B-28FA-49F3-BEA8-F025F8F40BB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5da533d-df3e-41a2-adbc-3c1ffbf4db6f"/>
    <ds:schemaRef ds:uri="f0b8d7b0-6a13-4c06-9d1a-d3ca35ff327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16C5B4E-E6DC-4B9B-83BE-42C0CC10C0A9}">
  <ds:schemaRefs>
    <ds:schemaRef ds:uri="http://schemas.microsoft.com/sharepoint/v3/contenttype/forms"/>
  </ds:schemaRefs>
</ds:datastoreItem>
</file>

<file path=customXml/itemProps3.xml><?xml version="1.0" encoding="utf-8"?>
<ds:datastoreItem xmlns:ds="http://schemas.openxmlformats.org/officeDocument/2006/customXml" ds:itemID="{F39CB2AA-F8C0-42E4-8CFE-F95A3826417E}">
  <ds:schemaRefs>
    <ds:schemaRef ds:uri="http://schemas.microsoft.com/office/2006/documentManagement/types"/>
    <ds:schemaRef ds:uri="http://www.w3.org/XML/1998/namespace"/>
    <ds:schemaRef ds:uri="http://purl.org/dc/dcmitype/"/>
    <ds:schemaRef ds:uri="35da533d-df3e-41a2-adbc-3c1ffbf4db6f"/>
    <ds:schemaRef ds:uri="http://schemas.microsoft.com/office/infopath/2007/PartnerControls"/>
    <ds:schemaRef ds:uri="http://purl.org/dc/terms/"/>
    <ds:schemaRef ds:uri="http://purl.org/dc/elements/1.1/"/>
    <ds:schemaRef ds:uri="http://schemas.microsoft.com/office/2006/metadata/properties"/>
    <ds:schemaRef ds:uri="http://schemas.openxmlformats.org/package/2006/metadata/core-properties"/>
    <ds:schemaRef ds:uri="f0b8d7b0-6a13-4c06-9d1a-d3ca35ff3274"/>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14</vt:i4>
      </vt:variant>
    </vt:vector>
  </HeadingPairs>
  <TitlesOfParts>
    <vt:vector size="14" baseType="lpstr">
      <vt:lpstr>HOME</vt:lpstr>
      <vt:lpstr>1. Sector</vt:lpstr>
      <vt:lpstr>2. Baseline</vt:lpstr>
      <vt:lpstr>3. Income source</vt:lpstr>
      <vt:lpstr>4. IE&amp;D - All clients</vt:lpstr>
      <vt:lpstr>5. IE&amp;D - Dependent children</vt:lpstr>
      <vt:lpstr>6. IE&amp;D - Region</vt:lpstr>
      <vt:lpstr>7. IE&amp;D - Age range</vt:lpstr>
      <vt:lpstr>8. IE&amp;D - Gender</vt:lpstr>
      <vt:lpstr>9. IE&amp;D - Ethnicity</vt:lpstr>
      <vt:lpstr>10. IE&amp;D - Income bracket</vt:lpstr>
      <vt:lpstr>11. Debt type</vt:lpstr>
      <vt:lpstr>12. I&amp;E - Car loans</vt:lpstr>
      <vt:lpstr>13. Hardship &amp; Advocacy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Rocky Webster</dc:creator>
  <cp:keywords/>
  <dc:description/>
  <cp:lastModifiedBy>Katie Brannan</cp:lastModifiedBy>
  <cp:revision/>
  <dcterms:created xsi:type="dcterms:W3CDTF">2024-04-11T01:38:09Z</dcterms:created>
  <dcterms:modified xsi:type="dcterms:W3CDTF">2026-07-21T05:15:29Z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0x01010026E32470D3801C4DB6F0C00929ED97C6</vt:lpwstr>
  </property>
  <property fmtid="{D5CDD505-2E9C-101B-9397-08002B2CF9AE}" pid="3" name="MediaServiceImageTags">
    <vt:lpwstr/>
  </property>
</Properties>
</file>